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omedAli\Desktop\ГП РД 2020\"/>
    </mc:Choice>
  </mc:AlternateContent>
  <bookViews>
    <workbookView minimized="1" xWindow="0" yWindow="0" windowWidth="28800" windowHeight="12300"/>
  </bookViews>
  <sheets>
    <sheet name="Нац проект" sheetId="1" r:id="rId1"/>
  </sheets>
  <externalReferences>
    <externalReference r:id="rId2"/>
  </externalReferences>
  <definedNames>
    <definedName name="_xlnm.Print_Titles" localSheetId="0">'Нац проект'!$2:$3</definedName>
    <definedName name="_xlnm.Print_Area" localSheetId="0">'Нац проект'!$A$1:$Q$50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O49" i="1" l="1"/>
  <c r="Q49" i="1" s="1"/>
  <c r="Q48" i="1" s="1"/>
  <c r="L49" i="1"/>
  <c r="N49" i="1" s="1"/>
  <c r="N48" i="1" s="1"/>
  <c r="I49" i="1"/>
  <c r="K49" i="1" s="1"/>
  <c r="K48" i="1" s="1"/>
  <c r="P48" i="1"/>
  <c r="M48" i="1"/>
  <c r="L48" i="1"/>
  <c r="J48" i="1"/>
  <c r="I48" i="1"/>
  <c r="Q47" i="1"/>
  <c r="N47" i="1"/>
  <c r="K47" i="1"/>
  <c r="Q46" i="1"/>
  <c r="N46" i="1"/>
  <c r="K46" i="1"/>
  <c r="Q45" i="1"/>
  <c r="N45" i="1"/>
  <c r="K45" i="1"/>
  <c r="Q44" i="1"/>
  <c r="N44" i="1"/>
  <c r="K44" i="1"/>
  <c r="Q43" i="1"/>
  <c r="N43" i="1"/>
  <c r="K43" i="1"/>
  <c r="Q42" i="1"/>
  <c r="N42" i="1"/>
  <c r="K42" i="1"/>
  <c r="Q41" i="1"/>
  <c r="N41" i="1"/>
  <c r="K41" i="1"/>
  <c r="Q40" i="1"/>
  <c r="N40" i="1"/>
  <c r="K40" i="1"/>
  <c r="Q39" i="1"/>
  <c r="N39" i="1"/>
  <c r="K39" i="1"/>
  <c r="Q38" i="1"/>
  <c r="O38" i="1"/>
  <c r="L38" i="1"/>
  <c r="L36" i="1" s="1"/>
  <c r="K38" i="1"/>
  <c r="I38" i="1"/>
  <c r="O37" i="1"/>
  <c r="Q37" i="1" s="1"/>
  <c r="Q36" i="1" s="1"/>
  <c r="N37" i="1"/>
  <c r="L37" i="1"/>
  <c r="I37" i="1"/>
  <c r="K37" i="1" s="1"/>
  <c r="P36" i="1"/>
  <c r="M36" i="1"/>
  <c r="J36" i="1"/>
  <c r="I36" i="1"/>
  <c r="Q35" i="1"/>
  <c r="O35" i="1"/>
  <c r="M35" i="1"/>
  <c r="N35" i="1" s="1"/>
  <c r="J35" i="1"/>
  <c r="K35" i="1" s="1"/>
  <c r="P34" i="1"/>
  <c r="O34" i="1"/>
  <c r="Q34" i="1" s="1"/>
  <c r="M34" i="1"/>
  <c r="N34" i="1" s="1"/>
  <c r="L34" i="1"/>
  <c r="J34" i="1"/>
  <c r="I34" i="1"/>
  <c r="P33" i="1"/>
  <c r="O33" i="1" s="1"/>
  <c r="O32" i="1" s="1"/>
  <c r="M33" i="1"/>
  <c r="L33" i="1" s="1"/>
  <c r="J33" i="1"/>
  <c r="I33" i="1" s="1"/>
  <c r="M32" i="1"/>
  <c r="P31" i="1"/>
  <c r="O31" i="1" s="1"/>
  <c r="Q31" i="1" s="1"/>
  <c r="M31" i="1"/>
  <c r="L31" i="1" s="1"/>
  <c r="N31" i="1" s="1"/>
  <c r="J31" i="1"/>
  <c r="I31" i="1" s="1"/>
  <c r="K31" i="1" s="1"/>
  <c r="P30" i="1"/>
  <c r="O30" i="1" s="1"/>
  <c r="Q30" i="1" s="1"/>
  <c r="M30" i="1"/>
  <c r="L30" i="1" s="1"/>
  <c r="N30" i="1" s="1"/>
  <c r="J30" i="1"/>
  <c r="I30" i="1" s="1"/>
  <c r="K30" i="1" s="1"/>
  <c r="P29" i="1"/>
  <c r="O29" i="1" s="1"/>
  <c r="Q29" i="1" s="1"/>
  <c r="M29" i="1"/>
  <c r="L29" i="1" s="1"/>
  <c r="N29" i="1" s="1"/>
  <c r="J29" i="1"/>
  <c r="I29" i="1" s="1"/>
  <c r="O28" i="1"/>
  <c r="Q28" i="1" s="1"/>
  <c r="N28" i="1"/>
  <c r="L28" i="1"/>
  <c r="P27" i="1"/>
  <c r="O27" i="1"/>
  <c r="Q27" i="1" s="1"/>
  <c r="M27" i="1"/>
  <c r="L27" i="1"/>
  <c r="N27" i="1" s="1"/>
  <c r="J27" i="1"/>
  <c r="I27" i="1" s="1"/>
  <c r="O26" i="1"/>
  <c r="Q26" i="1" s="1"/>
  <c r="N26" i="1"/>
  <c r="L26" i="1"/>
  <c r="J26" i="1"/>
  <c r="P25" i="1"/>
  <c r="O25" i="1" s="1"/>
  <c r="Q25" i="1" s="1"/>
  <c r="M25" i="1"/>
  <c r="L25" i="1" s="1"/>
  <c r="N25" i="1" s="1"/>
  <c r="J25" i="1"/>
  <c r="I25" i="1" s="1"/>
  <c r="K25" i="1" s="1"/>
  <c r="P24" i="1"/>
  <c r="O24" i="1" s="1"/>
  <c r="Q24" i="1" s="1"/>
  <c r="M24" i="1"/>
  <c r="L24" i="1" s="1"/>
  <c r="N24" i="1" s="1"/>
  <c r="J24" i="1"/>
  <c r="I24" i="1" s="1"/>
  <c r="K24" i="1" s="1"/>
  <c r="P23" i="1"/>
  <c r="O23" i="1" s="1"/>
  <c r="Q23" i="1" s="1"/>
  <c r="M23" i="1"/>
  <c r="L23" i="1" s="1"/>
  <c r="N23" i="1" s="1"/>
  <c r="J23" i="1"/>
  <c r="I23" i="1" s="1"/>
  <c r="K23" i="1" s="1"/>
  <c r="P22" i="1"/>
  <c r="O22" i="1" s="1"/>
  <c r="Q22" i="1" s="1"/>
  <c r="M22" i="1"/>
  <c r="L22" i="1"/>
  <c r="N22" i="1" s="1"/>
  <c r="J22" i="1"/>
  <c r="I22" i="1" s="1"/>
  <c r="K22" i="1" s="1"/>
  <c r="P21" i="1"/>
  <c r="O21" i="1" s="1"/>
  <c r="Q21" i="1" s="1"/>
  <c r="M21" i="1"/>
  <c r="L21" i="1" s="1"/>
  <c r="N21" i="1" s="1"/>
  <c r="J21" i="1"/>
  <c r="I21" i="1"/>
  <c r="K21" i="1" s="1"/>
  <c r="P20" i="1"/>
  <c r="O20" i="1" s="1"/>
  <c r="Q20" i="1" s="1"/>
  <c r="M20" i="1"/>
  <c r="L20" i="1" s="1"/>
  <c r="N20" i="1" s="1"/>
  <c r="J20" i="1"/>
  <c r="I20" i="1" s="1"/>
  <c r="K20" i="1" s="1"/>
  <c r="Q19" i="1"/>
  <c r="O19" i="1"/>
  <c r="L19" i="1"/>
  <c r="N19" i="1" s="1"/>
  <c r="K19" i="1"/>
  <c r="I19" i="1"/>
  <c r="P18" i="1"/>
  <c r="O18" i="1"/>
  <c r="Q18" i="1" s="1"/>
  <c r="M18" i="1"/>
  <c r="L18" i="1" s="1"/>
  <c r="N18" i="1" s="1"/>
  <c r="J18" i="1"/>
  <c r="I18" i="1" s="1"/>
  <c r="K18" i="1" s="1"/>
  <c r="P17" i="1"/>
  <c r="O17" i="1" s="1"/>
  <c r="Q17" i="1" s="1"/>
  <c r="M17" i="1"/>
  <c r="L17" i="1"/>
  <c r="N17" i="1" s="1"/>
  <c r="J17" i="1"/>
  <c r="I17" i="1"/>
  <c r="K17" i="1" s="1"/>
  <c r="Q16" i="1"/>
  <c r="O16" i="1"/>
  <c r="L16" i="1"/>
  <c r="N16" i="1" s="1"/>
  <c r="K16" i="1"/>
  <c r="I16" i="1"/>
  <c r="O15" i="1"/>
  <c r="Q15" i="1" s="1"/>
  <c r="M15" i="1"/>
  <c r="L15" i="1" s="1"/>
  <c r="N15" i="1" s="1"/>
  <c r="J15" i="1"/>
  <c r="I15" i="1" s="1"/>
  <c r="K15" i="1" s="1"/>
  <c r="O14" i="1"/>
  <c r="Q14" i="1" s="1"/>
  <c r="M14" i="1"/>
  <c r="L14" i="1" s="1"/>
  <c r="N14" i="1" s="1"/>
  <c r="J14" i="1"/>
  <c r="I14" i="1" s="1"/>
  <c r="K14" i="1" s="1"/>
  <c r="O13" i="1"/>
  <c r="Q13" i="1" s="1"/>
  <c r="M13" i="1"/>
  <c r="L13" i="1" s="1"/>
  <c r="N13" i="1" s="1"/>
  <c r="J13" i="1"/>
  <c r="I13" i="1" s="1"/>
  <c r="K13" i="1" s="1"/>
  <c r="O12" i="1"/>
  <c r="Q12" i="1" s="1"/>
  <c r="M12" i="1"/>
  <c r="L12" i="1" s="1"/>
  <c r="N12" i="1" s="1"/>
  <c r="J12" i="1"/>
  <c r="I12" i="1" s="1"/>
  <c r="K12" i="1" s="1"/>
  <c r="O11" i="1"/>
  <c r="Q11" i="1" s="1"/>
  <c r="N11" i="1"/>
  <c r="L11" i="1"/>
  <c r="I11" i="1"/>
  <c r="K11" i="1" s="1"/>
  <c r="M10" i="1"/>
  <c r="L10" i="1" s="1"/>
  <c r="N10" i="1" s="1"/>
  <c r="J10" i="1"/>
  <c r="I10" i="1" s="1"/>
  <c r="K10" i="1" s="1"/>
  <c r="M9" i="1"/>
  <c r="L9" i="1" s="1"/>
  <c r="N9" i="1" s="1"/>
  <c r="J9" i="1"/>
  <c r="I9" i="1" s="1"/>
  <c r="K9" i="1" s="1"/>
  <c r="M8" i="1"/>
  <c r="L8" i="1" s="1"/>
  <c r="J8" i="1"/>
  <c r="I8" i="1"/>
  <c r="K8" i="1" s="1"/>
  <c r="M7" i="1"/>
  <c r="L7" i="1" s="1"/>
  <c r="J7" i="1"/>
  <c r="I7" i="1" s="1"/>
  <c r="K7" i="1" s="1"/>
  <c r="M6" i="1"/>
  <c r="L6" i="1"/>
  <c r="J6" i="1"/>
  <c r="I6" i="1" s="1"/>
  <c r="O5" i="1"/>
  <c r="N33" i="1" l="1"/>
  <c r="N32" i="1" s="1"/>
  <c r="L32" i="1"/>
  <c r="J28" i="1"/>
  <c r="K34" i="1"/>
  <c r="L5" i="1"/>
  <c r="L4" i="1" s="1"/>
  <c r="P32" i="1"/>
  <c r="P4" i="1" s="1"/>
  <c r="P50" i="1"/>
  <c r="I5" i="1"/>
  <c r="K6" i="1"/>
  <c r="K5" i="1" s="1"/>
  <c r="I26" i="1"/>
  <c r="K26" i="1" s="1"/>
  <c r="K27" i="1"/>
  <c r="I28" i="1"/>
  <c r="K29" i="1"/>
  <c r="K28" i="1" s="1"/>
  <c r="I32" i="1"/>
  <c r="K33" i="1"/>
  <c r="K32" i="1" s="1"/>
  <c r="L50" i="1"/>
  <c r="N5" i="1"/>
  <c r="N4" i="1" s="1"/>
  <c r="O4" i="1"/>
  <c r="K36" i="1"/>
  <c r="N36" i="1"/>
  <c r="M5" i="1"/>
  <c r="M4" i="1" s="1"/>
  <c r="M50" i="1" s="1"/>
  <c r="J32" i="1"/>
  <c r="Q33" i="1"/>
  <c r="Q32" i="1" s="1"/>
  <c r="O36" i="1"/>
  <c r="N38" i="1"/>
  <c r="O48" i="1"/>
  <c r="O50" i="1" s="1"/>
  <c r="Q5" i="1"/>
  <c r="Q4" i="1" s="1"/>
  <c r="Q50" i="1" s="1"/>
  <c r="J5" i="1"/>
  <c r="N50" i="1" l="1"/>
  <c r="J50" i="1"/>
  <c r="K4" i="1"/>
  <c r="K50" i="1" s="1"/>
  <c r="I4" i="1"/>
  <c r="I50" i="1" s="1"/>
</calcChain>
</file>

<file path=xl/sharedStrings.xml><?xml version="1.0" encoding="utf-8"?>
<sst xmlns="http://schemas.openxmlformats.org/spreadsheetml/2006/main" count="287" uniqueCount="120">
  <si>
    <t>№</t>
  </si>
  <si>
    <t xml:space="preserve"> Наименование</t>
  </si>
  <si>
    <t>КБК</t>
  </si>
  <si>
    <t>2021 год</t>
  </si>
  <si>
    <t>2022 год</t>
  </si>
  <si>
    <t>2023 год</t>
  </si>
  <si>
    <t>Мин</t>
  </si>
  <si>
    <t>Рз</t>
  </si>
  <si>
    <t>ПР</t>
  </si>
  <si>
    <t>ЦС</t>
  </si>
  <si>
    <t>ВР</t>
  </si>
  <si>
    <t>Код цели</t>
  </si>
  <si>
    <t>Республиканский бюджет</t>
  </si>
  <si>
    <t>Федеральный бюджет</t>
  </si>
  <si>
    <t>Общий объем финансирования</t>
  </si>
  <si>
    <t>1.</t>
  </si>
  <si>
    <t>Региональный проект «Культурная среда» (Обеспечение качественно нового уровня развития инфраструктуры культуры)</t>
  </si>
  <si>
    <t>1.1.</t>
  </si>
  <si>
    <t>Поддержка отрасли культуры (Модернизация (капитальный ремонт, реконструкция) региональных и муниципальных детских школ искусств по видам искусств), из них:</t>
  </si>
  <si>
    <t>056</t>
  </si>
  <si>
    <t>07</t>
  </si>
  <si>
    <t>03</t>
  </si>
  <si>
    <t>20 1 А1 55197</t>
  </si>
  <si>
    <t>21-55190-00000-00002</t>
  </si>
  <si>
    <t>МБУДО ДШИ № 3 им. А.Цурмилова, г.Махачкала</t>
  </si>
  <si>
    <t>МБУДО ДШИ № 1 городского округа "город Даг.Огни"</t>
  </si>
  <si>
    <t>Хивская школа</t>
  </si>
  <si>
    <t>МКУДО ДШИ, с. Маджалис</t>
  </si>
  <si>
    <t>Дахадаевская школа искусств</t>
  </si>
  <si>
    <t>1.2.</t>
  </si>
  <si>
    <t>Государственная поддержка отрасли культуры (оснащение образовательных учреждений в сфере культуры (детские школы искусств по видам искусств училища)музыкальными инструментами, оборудованиеми учебными материалами)</t>
  </si>
  <si>
    <t>20 1 А1 55190</t>
  </si>
  <si>
    <t>Дербентский р-н</t>
  </si>
  <si>
    <t>521</t>
  </si>
  <si>
    <t>Тарумовский р-н</t>
  </si>
  <si>
    <t>г. Махачкала</t>
  </si>
  <si>
    <t>г. Кизляр</t>
  </si>
  <si>
    <t>1.3.</t>
  </si>
  <si>
    <t>Межбюджетные трансферты на создание модельных муниципальных библиотек бюджетам субъектов Российской Федерации, из них:</t>
  </si>
  <si>
    <t>08</t>
  </si>
  <si>
    <t>01</t>
  </si>
  <si>
    <t>20 2 А1 54540</t>
  </si>
  <si>
    <t>21-54540-00000-00000</t>
  </si>
  <si>
    <t>г. Каспийск</t>
  </si>
  <si>
    <t>1.4.</t>
  </si>
  <si>
    <t>Государственная поддержка отрасли культуры (создание и модернизация учреждений культурно-досугового типа в сельской местности), из них:</t>
  </si>
  <si>
    <t>20 2 А1 55195</t>
  </si>
  <si>
    <t>21-55190-00000-00003</t>
  </si>
  <si>
    <t>Акушинский р-н</t>
  </si>
  <si>
    <t>Гумбетовский р-н</t>
  </si>
  <si>
    <t xml:space="preserve">Гунибский р-н   </t>
  </si>
  <si>
    <t>Дахадаевский р-н</t>
  </si>
  <si>
    <t>Магарамкенский р-н</t>
  </si>
  <si>
    <t>Хивский р-н</t>
  </si>
  <si>
    <t>1.5.</t>
  </si>
  <si>
    <t>20 2 А1 5519R</t>
  </si>
  <si>
    <t>21382640444101200001</t>
  </si>
  <si>
    <t>Ногайский р-н</t>
  </si>
  <si>
    <t>1.6.</t>
  </si>
  <si>
    <t>Субсидия на реализацию мероприятий по устойчивому развитию сельских территорий, из них:</t>
  </si>
  <si>
    <t>20 2 А1 5567R</t>
  </si>
  <si>
    <t>ДК, с.Губден Карабудахкентского р-на</t>
  </si>
  <si>
    <t>21382635415101200003</t>
  </si>
  <si>
    <t>ДК, с. Зидьян-Казмаляр, Дербентского р-на</t>
  </si>
  <si>
    <t>21382620435000190001</t>
  </si>
  <si>
    <t>ДК, с.Сагаси-Дейбук, Каякентского р-на</t>
  </si>
  <si>
    <t>21382624442101200001</t>
  </si>
  <si>
    <t>1.7.</t>
  </si>
  <si>
    <t>Субсидии на создание центров культурного развития в городах с числом жителей до 300 тыс. человек</t>
  </si>
  <si>
    <t>20 2 А1 5233R</t>
  </si>
  <si>
    <t>21382730000001200001</t>
  </si>
  <si>
    <t>Благоустройство прилегающей территории</t>
  </si>
  <si>
    <t>20 2 А1 Д233R</t>
  </si>
  <si>
    <t>1.8.</t>
  </si>
  <si>
    <t>Межбюджетные трансферты на реновацию региональных и муниципальных учреждений отрасли культуры бюджетам субъектов Российской Федерации</t>
  </si>
  <si>
    <t>20 2 А1 5455R</t>
  </si>
  <si>
    <t>21282000000000190117</t>
  </si>
  <si>
    <t>Региональный проект «Творческие люди» (Создание условий для реализации творческого потенциала нации)</t>
  </si>
  <si>
    <t>2.1.</t>
  </si>
  <si>
    <t>Поддержка отрасли культуры (государственная поддержка муниципальных учреждений культуры, находящихся на территориях сельских поселений)</t>
  </si>
  <si>
    <t>20 2 А2 55191</t>
  </si>
  <si>
    <t>21-55190-00000-01002</t>
  </si>
  <si>
    <t>2.2.</t>
  </si>
  <si>
    <t>Поддержка отрасли культуры (государственная поддержка лучших работников муниципальных учреждений культуры, находящихся на территориях сельских поселений)</t>
  </si>
  <si>
    <t>20 2 А2 55192</t>
  </si>
  <si>
    <t>21-55190-00000-01001</t>
  </si>
  <si>
    <t>2.3.</t>
  </si>
  <si>
    <t xml:space="preserve">Реализация культурно-познавательных программ для школьников (ДГФ)
</t>
  </si>
  <si>
    <t>20 2 A2 04100</t>
  </si>
  <si>
    <t>611</t>
  </si>
  <si>
    <t>2.4.</t>
  </si>
  <si>
    <t xml:space="preserve">Организация и проведение фестиваля любительских творческих коллективов (РДНТ)
</t>
  </si>
  <si>
    <t>20 2 A2 04300</t>
  </si>
  <si>
    <t>2.5.</t>
  </si>
  <si>
    <t xml:space="preserve">Поддержка добровольческих движений
</t>
  </si>
  <si>
    <t>20 2 A2 04400</t>
  </si>
  <si>
    <t>244</t>
  </si>
  <si>
    <t>2.6.</t>
  </si>
  <si>
    <t xml:space="preserve">Создание и функционирование центров непрерывного образования и повышения квалификации на базе творческих вузов
</t>
  </si>
  <si>
    <t>20 2 A2 04500</t>
  </si>
  <si>
    <t>612</t>
  </si>
  <si>
    <t>2.7.</t>
  </si>
  <si>
    <t xml:space="preserve">Организация и проведение творческих фестивалей и конкурсов для детей и молодежи (ДГФ)
</t>
  </si>
  <si>
    <t>20 2 A2 60273</t>
  </si>
  <si>
    <t>2.8.</t>
  </si>
  <si>
    <t xml:space="preserve">Реализация  творческих проектов, направленные на укрепление российской гражданской идентичности на основе духовно-нравственных и культурных ценностей народов Российской Федерации (РДНТ)
</t>
  </si>
  <si>
    <t>20 2 A2 60274</t>
  </si>
  <si>
    <t>2.9.</t>
  </si>
  <si>
    <t xml:space="preserve">Реализация творческих проектов, направленных на укрепление российской гражданской идентичности на основе духовно-нравственных и культурных ценностей народов Российской Федерации (РДНТ)
</t>
  </si>
  <si>
    <t>2.10.</t>
  </si>
  <si>
    <t xml:space="preserve">Реализация всероссийских и международных творческих проектов в области музыкального и театрального искусства
</t>
  </si>
  <si>
    <t>20 2 A2 60275</t>
  </si>
  <si>
    <t>2.11.</t>
  </si>
  <si>
    <t xml:space="preserve">Реализация выставочных проектов ведущих федеральных и региональных музеев
</t>
  </si>
  <si>
    <t>20 2 A2 60276</t>
  </si>
  <si>
    <t xml:space="preserve">Региональный проект "Цифровая культура"
</t>
  </si>
  <si>
    <t>3.1.</t>
  </si>
  <si>
    <t xml:space="preserve">Организация онлайн-трансляций мероприятий, размещаемых на портале "Культура.РФ"
</t>
  </si>
  <si>
    <t xml:space="preserve">20 2 A3 08100
</t>
  </si>
  <si>
    <t>Итого нац.проект "Культура"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</si>
</sst>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#,##0.000000"/>
    <numFmt numFmtId="166" formatCode="#,##0.0"/>
  </numFmts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b/>
      <sz val="12"/>
      <color theme="1"/>
      <name val="Arial Cyr"/>
      <family val="2"/>
      <charset val="204"/>
    </font>
    <font>
      <sz val="12"/>
      <color theme="1"/>
      <name val="Arial Cyr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5" fillId="0" borderId="0"/>
    <xf numFmtId="0" fontId="7" fillId="0" borderId="0"/>
    <xf numFmtId="0" fontId="1" fillId="0" borderId="0"/>
  </cellStyleXfs>
  <cellXfs count="118">
    <xf numFmtId="0" fontId="0" fillId="0" borderId="0" xfId="0"/>
    <xf numFmtId="0" fontId="3" fillId="0" borderId="0" xfId="1" applyFont="1" applyAlignment="1">
      <alignment horizontal="center" vertical="top" wrapText="1"/>
    </xf>
    <xf numFmtId="0" fontId="4" fillId="2" borderId="0" xfId="1" applyFont="1" applyFill="1" applyAlignment="1">
      <alignment vertical="top" wrapText="1"/>
    </xf>
    <xf numFmtId="0" fontId="4" fillId="0" borderId="0" xfId="1" applyFont="1" applyAlignment="1">
      <alignment vertical="top" wrapText="1"/>
    </xf>
    <xf numFmtId="49" fontId="3" fillId="3" borderId="3" xfId="1" applyNumberFormat="1" applyFont="1" applyFill="1" applyBorder="1" applyAlignment="1">
      <alignment horizontal="center" vertical="top" wrapText="1"/>
    </xf>
    <xf numFmtId="49" fontId="4" fillId="3" borderId="7" xfId="1" applyNumberFormat="1" applyFont="1" applyFill="1" applyBorder="1" applyAlignment="1">
      <alignment horizontal="center" vertical="top" wrapText="1"/>
    </xf>
    <xf numFmtId="0" fontId="4" fillId="3" borderId="7" xfId="1" applyFont="1" applyFill="1" applyBorder="1" applyAlignment="1">
      <alignment horizontal="center" vertical="top" wrapText="1"/>
    </xf>
    <xf numFmtId="0" fontId="4" fillId="4" borderId="8" xfId="1" applyFont="1" applyFill="1" applyBorder="1" applyAlignment="1">
      <alignment horizontal="center" vertical="top" wrapText="1"/>
    </xf>
    <xf numFmtId="0" fontId="3" fillId="3" borderId="9" xfId="1" applyFont="1" applyFill="1" applyBorder="1" applyAlignment="1">
      <alignment horizontal="center" vertical="top" wrapText="1"/>
    </xf>
    <xf numFmtId="49" fontId="3" fillId="3" borderId="13" xfId="1" applyNumberFormat="1" applyFont="1" applyFill="1" applyBorder="1" applyAlignment="1">
      <alignment vertical="top" wrapText="1"/>
    </xf>
    <xf numFmtId="164" fontId="3" fillId="4" borderId="8" xfId="1" applyNumberFormat="1" applyFont="1" applyFill="1" applyBorder="1" applyAlignment="1">
      <alignment vertical="top" wrapText="1"/>
    </xf>
    <xf numFmtId="0" fontId="4" fillId="4" borderId="14" xfId="1" applyFont="1" applyFill="1" applyBorder="1" applyAlignment="1">
      <alignment vertical="top" wrapText="1"/>
    </xf>
    <xf numFmtId="49" fontId="4" fillId="4" borderId="14" xfId="2" applyNumberFormat="1" applyFont="1" applyFill="1" applyBorder="1" applyAlignment="1">
      <alignment horizontal="center" vertical="top" wrapText="1"/>
    </xf>
    <xf numFmtId="0" fontId="4" fillId="4" borderId="14" xfId="1" applyFont="1" applyFill="1" applyBorder="1" applyAlignment="1">
      <alignment horizontal="center" vertical="top" wrapText="1"/>
    </xf>
    <xf numFmtId="49" fontId="4" fillId="4" borderId="14" xfId="1" applyNumberFormat="1" applyFont="1" applyFill="1" applyBorder="1" applyAlignment="1">
      <alignment horizontal="center" vertical="top" wrapText="1"/>
    </xf>
    <xf numFmtId="164" fontId="4" fillId="4" borderId="14" xfId="1" applyNumberFormat="1" applyFont="1" applyFill="1" applyBorder="1" applyAlignment="1">
      <alignment vertical="top" wrapText="1"/>
    </xf>
    <xf numFmtId="164" fontId="4" fillId="2" borderId="14" xfId="1" applyNumberFormat="1" applyFont="1" applyFill="1" applyBorder="1" applyAlignment="1">
      <alignment vertical="top" wrapText="1"/>
    </xf>
    <xf numFmtId="164" fontId="4" fillId="4" borderId="14" xfId="1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vertical="top"/>
    </xf>
    <xf numFmtId="0" fontId="6" fillId="4" borderId="14" xfId="1" applyFont="1" applyFill="1" applyBorder="1" applyAlignment="1">
      <alignment vertical="top" wrapText="1"/>
    </xf>
    <xf numFmtId="49" fontId="6" fillId="4" borderId="14" xfId="2" applyNumberFormat="1" applyFont="1" applyFill="1" applyBorder="1" applyAlignment="1">
      <alignment horizontal="center" vertical="top" wrapText="1"/>
    </xf>
    <xf numFmtId="0" fontId="6" fillId="4" borderId="14" xfId="1" applyFont="1" applyFill="1" applyBorder="1" applyAlignment="1">
      <alignment horizontal="center" vertical="top" wrapText="1"/>
    </xf>
    <xf numFmtId="49" fontId="6" fillId="4" borderId="14" xfId="1" applyNumberFormat="1" applyFont="1" applyFill="1" applyBorder="1" applyAlignment="1">
      <alignment horizontal="center" vertical="top" wrapText="1"/>
    </xf>
    <xf numFmtId="164" fontId="6" fillId="4" borderId="14" xfId="1" applyNumberFormat="1" applyFont="1" applyFill="1" applyBorder="1" applyAlignment="1">
      <alignment vertical="top" wrapText="1"/>
    </xf>
    <xf numFmtId="164" fontId="6" fillId="4" borderId="14" xfId="1" applyNumberFormat="1" applyFont="1" applyFill="1" applyBorder="1" applyAlignment="1">
      <alignment horizontal="right" vertical="top" wrapText="1"/>
    </xf>
    <xf numFmtId="164" fontId="6" fillId="2" borderId="14" xfId="1" applyNumberFormat="1" applyFont="1" applyFill="1" applyBorder="1" applyAlignment="1">
      <alignment vertical="top" wrapText="1"/>
    </xf>
    <xf numFmtId="0" fontId="6" fillId="2" borderId="0" xfId="0" applyFont="1" applyFill="1" applyAlignment="1">
      <alignment vertical="top"/>
    </xf>
    <xf numFmtId="0" fontId="4" fillId="4" borderId="14" xfId="1" applyFont="1" applyFill="1" applyBorder="1" applyAlignment="1">
      <alignment horizontal="left" vertical="top" wrapText="1"/>
    </xf>
    <xf numFmtId="0" fontId="4" fillId="0" borderId="0" xfId="0" applyFont="1" applyAlignment="1">
      <alignment vertical="top"/>
    </xf>
    <xf numFmtId="0" fontId="6" fillId="4" borderId="14" xfId="1" applyFont="1" applyFill="1" applyBorder="1" applyAlignment="1">
      <alignment horizontal="left" vertical="top" wrapText="1"/>
    </xf>
    <xf numFmtId="164" fontId="6" fillId="4" borderId="6" xfId="1" applyNumberFormat="1" applyFont="1" applyFill="1" applyBorder="1" applyAlignment="1">
      <alignment vertical="top" wrapText="1"/>
    </xf>
    <xf numFmtId="164" fontId="6" fillId="4" borderId="17" xfId="1" applyNumberFormat="1" applyFont="1" applyFill="1" applyBorder="1" applyAlignment="1">
      <alignment vertical="top" wrapText="1"/>
    </xf>
    <xf numFmtId="164" fontId="6" fillId="4" borderId="13" xfId="1" applyNumberFormat="1" applyFont="1" applyFill="1" applyBorder="1" applyAlignment="1">
      <alignment vertical="top" wrapText="1"/>
    </xf>
    <xf numFmtId="164" fontId="6" fillId="4" borderId="18" xfId="1" applyNumberFormat="1" applyFont="1" applyFill="1" applyBorder="1" applyAlignment="1">
      <alignment vertical="top" wrapText="1"/>
    </xf>
    <xf numFmtId="164" fontId="6" fillId="4" borderId="6" xfId="1" applyNumberFormat="1" applyFont="1" applyFill="1" applyBorder="1" applyAlignment="1">
      <alignment horizontal="right" vertical="top" wrapText="1"/>
    </xf>
    <xf numFmtId="0" fontId="6" fillId="0" borderId="0" xfId="3" applyFont="1" applyAlignment="1">
      <alignment vertical="top"/>
    </xf>
    <xf numFmtId="0" fontId="6" fillId="0" borderId="0" xfId="0" applyFont="1" applyAlignment="1">
      <alignment vertical="top"/>
    </xf>
    <xf numFmtId="2" fontId="8" fillId="0" borderId="14" xfId="0" applyNumberFormat="1" applyFont="1" applyBorder="1" applyAlignment="1" applyProtection="1">
      <alignment horizontal="left" vertical="top"/>
    </xf>
    <xf numFmtId="0" fontId="4" fillId="2" borderId="0" xfId="0" applyFont="1" applyFill="1" applyAlignment="1">
      <alignment vertical="top"/>
    </xf>
    <xf numFmtId="0" fontId="6" fillId="2" borderId="14" xfId="0" applyFont="1" applyFill="1" applyBorder="1" applyAlignment="1">
      <alignment vertical="top"/>
    </xf>
    <xf numFmtId="0" fontId="6" fillId="2" borderId="14" xfId="0" applyFont="1" applyFill="1" applyBorder="1" applyAlignment="1">
      <alignment horizontal="center" vertical="top"/>
    </xf>
    <xf numFmtId="49" fontId="6" fillId="2" borderId="14" xfId="0" applyNumberFormat="1" applyFont="1" applyFill="1" applyBorder="1" applyAlignment="1">
      <alignment horizontal="center" vertical="top" wrapText="1"/>
    </xf>
    <xf numFmtId="164" fontId="6" fillId="2" borderId="14" xfId="0" applyNumberFormat="1" applyFont="1" applyFill="1" applyBorder="1" applyAlignment="1">
      <alignment vertical="top"/>
    </xf>
    <xf numFmtId="0" fontId="6" fillId="6" borderId="14" xfId="1" applyFont="1" applyFill="1" applyBorder="1" applyAlignment="1">
      <alignment horizontal="left" vertical="top" wrapText="1"/>
    </xf>
    <xf numFmtId="49" fontId="6" fillId="6" borderId="14" xfId="2" applyNumberFormat="1" applyFont="1" applyFill="1" applyBorder="1" applyAlignment="1">
      <alignment horizontal="center" vertical="top" wrapText="1"/>
    </xf>
    <xf numFmtId="0" fontId="6" fillId="6" borderId="14" xfId="1" applyFont="1" applyFill="1" applyBorder="1" applyAlignment="1">
      <alignment horizontal="center" vertical="top" wrapText="1"/>
    </xf>
    <xf numFmtId="49" fontId="6" fillId="6" borderId="14" xfId="1" applyNumberFormat="1" applyFont="1" applyFill="1" applyBorder="1" applyAlignment="1">
      <alignment horizontal="center" vertical="top" wrapText="1"/>
    </xf>
    <xf numFmtId="164" fontId="6" fillId="6" borderId="14" xfId="1" applyNumberFormat="1" applyFont="1" applyFill="1" applyBorder="1" applyAlignment="1">
      <alignment vertical="top" wrapText="1"/>
    </xf>
    <xf numFmtId="164" fontId="6" fillId="6" borderId="14" xfId="1" applyNumberFormat="1" applyFont="1" applyFill="1" applyBorder="1" applyAlignment="1">
      <alignment horizontal="right" vertical="top" wrapText="1"/>
    </xf>
    <xf numFmtId="0" fontId="6" fillId="7" borderId="0" xfId="0" applyFont="1" applyFill="1" applyAlignment="1">
      <alignment vertical="top"/>
    </xf>
    <xf numFmtId="49" fontId="3" fillId="4" borderId="14" xfId="1" applyNumberFormat="1" applyFont="1" applyFill="1" applyBorder="1" applyAlignment="1">
      <alignment horizontal="center" vertical="top" wrapText="1"/>
    </xf>
    <xf numFmtId="0" fontId="3" fillId="0" borderId="14" xfId="1" applyFont="1" applyBorder="1" applyAlignment="1">
      <alignment horizontal="center" vertical="top" wrapText="1"/>
    </xf>
    <xf numFmtId="49" fontId="4" fillId="3" borderId="4" xfId="1" applyNumberFormat="1" applyFont="1" applyFill="1" applyBorder="1" applyAlignment="1">
      <alignment horizontal="left" vertical="top" wrapText="1"/>
    </xf>
    <xf numFmtId="49" fontId="4" fillId="4" borderId="8" xfId="1" applyNumberFormat="1" applyFont="1" applyFill="1" applyBorder="1" applyAlignment="1">
      <alignment horizontal="center" vertical="top" wrapText="1"/>
    </xf>
    <xf numFmtId="0" fontId="4" fillId="4" borderId="8" xfId="1" applyFont="1" applyFill="1" applyBorder="1" applyAlignment="1">
      <alignment horizontal="left" vertical="top" wrapText="1"/>
    </xf>
    <xf numFmtId="49" fontId="4" fillId="4" borderId="8" xfId="2" applyNumberFormat="1" applyFont="1" applyFill="1" applyBorder="1" applyAlignment="1">
      <alignment horizontal="center" vertical="top" wrapText="1"/>
    </xf>
    <xf numFmtId="164" fontId="4" fillId="4" borderId="8" xfId="1" applyNumberFormat="1" applyFont="1" applyFill="1" applyBorder="1" applyAlignment="1">
      <alignment vertical="top" wrapText="1"/>
    </xf>
    <xf numFmtId="164" fontId="4" fillId="4" borderId="8" xfId="1" applyNumberFormat="1" applyFont="1" applyFill="1" applyBorder="1" applyAlignment="1">
      <alignment horizontal="right" vertical="top" wrapText="1"/>
    </xf>
    <xf numFmtId="164" fontId="4" fillId="4" borderId="5" xfId="1" applyNumberFormat="1" applyFont="1" applyFill="1" applyBorder="1" applyAlignment="1">
      <alignment horizontal="right" vertical="top" wrapText="1"/>
    </xf>
    <xf numFmtId="164" fontId="4" fillId="4" borderId="20" xfId="1" applyNumberFormat="1" applyFont="1" applyFill="1" applyBorder="1" applyAlignment="1">
      <alignment horizontal="right" vertical="top" wrapText="1"/>
    </xf>
    <xf numFmtId="0" fontId="4" fillId="2" borderId="14" xfId="3" applyFont="1" applyFill="1" applyBorder="1" applyAlignment="1">
      <alignment vertical="top" wrapText="1"/>
    </xf>
    <xf numFmtId="0" fontId="4" fillId="2" borderId="14" xfId="3" applyFont="1" applyFill="1" applyBorder="1" applyAlignment="1">
      <alignment vertical="top"/>
    </xf>
    <xf numFmtId="0" fontId="4" fillId="2" borderId="0" xfId="3" applyFont="1" applyFill="1" applyAlignment="1">
      <alignment vertical="top"/>
    </xf>
    <xf numFmtId="0" fontId="6" fillId="4" borderId="17" xfId="1" applyFont="1" applyFill="1" applyBorder="1" applyAlignment="1">
      <alignment horizontal="left" vertical="top" wrapText="1"/>
    </xf>
    <xf numFmtId="49" fontId="4" fillId="3" borderId="13" xfId="1" applyNumberFormat="1" applyFont="1" applyFill="1" applyBorder="1" applyAlignment="1">
      <alignment horizontal="center" vertical="top" wrapText="1"/>
    </xf>
    <xf numFmtId="49" fontId="4" fillId="3" borderId="8" xfId="1" applyNumberFormat="1" applyFont="1" applyFill="1" applyBorder="1" applyAlignment="1">
      <alignment horizontal="center" vertical="top" wrapText="1"/>
    </xf>
    <xf numFmtId="4" fontId="4" fillId="4" borderId="8" xfId="1" applyNumberFormat="1" applyFont="1" applyFill="1" applyBorder="1" applyAlignment="1">
      <alignment vertical="top" wrapText="1"/>
    </xf>
    <xf numFmtId="4" fontId="4" fillId="2" borderId="8" xfId="1" applyNumberFormat="1" applyFont="1" applyFill="1" applyBorder="1" applyAlignment="1">
      <alignment vertical="top" wrapText="1"/>
    </xf>
    <xf numFmtId="0" fontId="6" fillId="4" borderId="4" xfId="1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left" vertical="top" wrapText="1"/>
    </xf>
    <xf numFmtId="49" fontId="4" fillId="4" borderId="4" xfId="1" applyNumberFormat="1" applyFont="1" applyFill="1" applyBorder="1" applyAlignment="1">
      <alignment horizontal="left" vertical="top" wrapText="1"/>
    </xf>
    <xf numFmtId="16" fontId="3" fillId="0" borderId="14" xfId="1" applyNumberFormat="1" applyFont="1" applyBorder="1" applyAlignment="1">
      <alignment horizontal="center" vertical="top" wrapText="1"/>
    </xf>
    <xf numFmtId="0" fontId="6" fillId="2" borderId="19" xfId="4" applyFont="1" applyFill="1" applyBorder="1" applyAlignment="1">
      <alignment vertical="top" wrapText="1"/>
    </xf>
    <xf numFmtId="0" fontId="6" fillId="2" borderId="21" xfId="4" applyFont="1" applyFill="1" applyBorder="1" applyAlignment="1">
      <alignment vertical="top" wrapText="1"/>
    </xf>
    <xf numFmtId="49" fontId="4" fillId="3" borderId="8" xfId="1" applyNumberFormat="1" applyFont="1" applyFill="1" applyBorder="1" applyAlignment="1">
      <alignment horizontal="left" vertical="top" wrapText="1"/>
    </xf>
    <xf numFmtId="4" fontId="3" fillId="4" borderId="8" xfId="1" applyNumberFormat="1" applyFont="1" applyFill="1" applyBorder="1" applyAlignment="1">
      <alignment vertical="top" wrapText="1"/>
    </xf>
    <xf numFmtId="0" fontId="4" fillId="2" borderId="19" xfId="4" applyFont="1" applyFill="1" applyBorder="1" applyAlignment="1">
      <alignment vertical="top" wrapText="1"/>
    </xf>
    <xf numFmtId="0" fontId="4" fillId="2" borderId="14" xfId="4" applyNumberFormat="1" applyFont="1" applyFill="1" applyBorder="1" applyAlignment="1">
      <alignment horizontal="center" vertical="top" wrapText="1"/>
    </xf>
    <xf numFmtId="0" fontId="3" fillId="3" borderId="8" xfId="1" applyFont="1" applyFill="1" applyBorder="1" applyAlignment="1">
      <alignment horizontal="center" vertical="top" wrapText="1"/>
    </xf>
    <xf numFmtId="49" fontId="3" fillId="3" borderId="8" xfId="1" applyNumberFormat="1" applyFont="1" applyFill="1" applyBorder="1" applyAlignment="1">
      <alignment horizontal="left" vertical="top" wrapText="1"/>
    </xf>
    <xf numFmtId="0" fontId="4" fillId="3" borderId="0" xfId="1" applyFont="1" applyFill="1" applyBorder="1" applyAlignment="1">
      <alignment horizontal="left" vertical="top" wrapText="1"/>
    </xf>
    <xf numFmtId="0" fontId="4" fillId="3" borderId="0" xfId="1" applyFont="1" applyFill="1" applyBorder="1" applyAlignment="1">
      <alignment horizontal="center" vertical="top" wrapText="1"/>
    </xf>
    <xf numFmtId="49" fontId="4" fillId="3" borderId="0" xfId="1" applyNumberFormat="1" applyFont="1" applyFill="1" applyBorder="1" applyAlignment="1">
      <alignment horizontal="left" vertical="top" wrapText="1"/>
    </xf>
    <xf numFmtId="166" fontId="4" fillId="4" borderId="0" xfId="1" applyNumberFormat="1" applyFont="1" applyFill="1" applyBorder="1" applyAlignment="1">
      <alignment vertical="top" wrapText="1"/>
    </xf>
    <xf numFmtId="0" fontId="4" fillId="4" borderId="0" xfId="1" applyFont="1" applyFill="1" applyBorder="1" applyAlignment="1">
      <alignment vertical="top" wrapText="1"/>
    </xf>
    <xf numFmtId="49" fontId="4" fillId="3" borderId="0" xfId="1" applyNumberFormat="1" applyFont="1" applyFill="1" applyBorder="1" applyAlignment="1">
      <alignment horizontal="center" vertical="top" wrapText="1"/>
    </xf>
    <xf numFmtId="0" fontId="9" fillId="0" borderId="0" xfId="1" applyFont="1" applyAlignment="1">
      <alignment horizontal="center"/>
    </xf>
    <xf numFmtId="0" fontId="10" fillId="0" borderId="0" xfId="1" applyFont="1"/>
    <xf numFmtId="165" fontId="4" fillId="4" borderId="8" xfId="1" applyNumberFormat="1" applyFont="1" applyFill="1" applyBorder="1" applyAlignment="1">
      <alignment vertical="top" wrapText="1"/>
    </xf>
    <xf numFmtId="0" fontId="3" fillId="3" borderId="3" xfId="1" applyFont="1" applyFill="1" applyBorder="1" applyAlignment="1">
      <alignment horizontal="left" vertical="top" wrapText="1"/>
    </xf>
    <xf numFmtId="0" fontId="3" fillId="3" borderId="4" xfId="1" applyFont="1" applyFill="1" applyBorder="1" applyAlignment="1">
      <alignment horizontal="left" vertical="top" wrapText="1"/>
    </xf>
    <xf numFmtId="49" fontId="3" fillId="4" borderId="14" xfId="1" applyNumberFormat="1" applyFont="1" applyFill="1" applyBorder="1" applyAlignment="1">
      <alignment horizontal="center" vertical="top" wrapText="1"/>
    </xf>
    <xf numFmtId="49" fontId="4" fillId="4" borderId="1" xfId="1" applyNumberFormat="1" applyFont="1" applyFill="1" applyBorder="1" applyAlignment="1">
      <alignment horizontal="center" vertical="top" wrapText="1"/>
    </xf>
    <xf numFmtId="49" fontId="4" fillId="4" borderId="16" xfId="1" applyNumberFormat="1" applyFont="1" applyFill="1" applyBorder="1" applyAlignment="1">
      <alignment horizontal="center" vertical="top" wrapText="1"/>
    </xf>
    <xf numFmtId="49" fontId="4" fillId="4" borderId="6" xfId="1" applyNumberFormat="1" applyFont="1" applyFill="1" applyBorder="1" applyAlignment="1">
      <alignment horizontal="center" vertical="top" wrapText="1"/>
    </xf>
    <xf numFmtId="49" fontId="3" fillId="4" borderId="1" xfId="1" applyNumberFormat="1" applyFont="1" applyFill="1" applyBorder="1" applyAlignment="1">
      <alignment horizontal="center" vertical="top" wrapText="1"/>
    </xf>
    <xf numFmtId="49" fontId="3" fillId="4" borderId="16" xfId="1" applyNumberFormat="1" applyFont="1" applyFill="1" applyBorder="1" applyAlignment="1">
      <alignment horizontal="center" vertical="top" wrapText="1"/>
    </xf>
    <xf numFmtId="49" fontId="3" fillId="4" borderId="6" xfId="1" applyNumberFormat="1" applyFont="1" applyFill="1" applyBorder="1" applyAlignment="1">
      <alignment horizontal="center" vertical="top" wrapText="1"/>
    </xf>
    <xf numFmtId="49" fontId="4" fillId="5" borderId="1" xfId="1" applyNumberFormat="1" applyFont="1" applyFill="1" applyBorder="1" applyAlignment="1">
      <alignment horizontal="center" vertical="top" wrapText="1"/>
    </xf>
    <xf numFmtId="49" fontId="4" fillId="5" borderId="6" xfId="1" applyNumberFormat="1" applyFont="1" applyFill="1" applyBorder="1" applyAlignment="1">
      <alignment horizontal="center" vertical="top" wrapText="1"/>
    </xf>
    <xf numFmtId="0" fontId="3" fillId="3" borderId="19" xfId="1" applyFont="1" applyFill="1" applyBorder="1" applyAlignment="1">
      <alignment horizontal="left" vertical="top" wrapText="1"/>
    </xf>
    <xf numFmtId="0" fontId="3" fillId="3" borderId="14" xfId="1" applyFont="1" applyFill="1" applyBorder="1" applyAlignment="1">
      <alignment horizontal="left" vertical="top" wrapText="1"/>
    </xf>
    <xf numFmtId="0" fontId="3" fillId="2" borderId="11" xfId="4" applyFont="1" applyFill="1" applyBorder="1" applyAlignment="1">
      <alignment horizontal="left" vertical="top" wrapText="1"/>
    </xf>
    <xf numFmtId="0" fontId="3" fillId="2" borderId="12" xfId="4" applyFont="1" applyFill="1" applyBorder="1" applyAlignment="1">
      <alignment horizontal="left" vertical="top" wrapText="1"/>
    </xf>
    <xf numFmtId="0" fontId="3" fillId="4" borderId="5" xfId="1" applyFont="1" applyFill="1" applyBorder="1" applyAlignment="1">
      <alignment horizontal="center" vertical="top" wrapText="1"/>
    </xf>
    <xf numFmtId="0" fontId="3" fillId="4" borderId="3" xfId="1" applyFont="1" applyFill="1" applyBorder="1" applyAlignment="1">
      <alignment horizontal="center" vertical="top" wrapText="1"/>
    </xf>
    <xf numFmtId="0" fontId="3" fillId="4" borderId="4" xfId="1" applyFont="1" applyFill="1" applyBorder="1" applyAlignment="1">
      <alignment horizontal="center" vertical="top" wrapText="1"/>
    </xf>
    <xf numFmtId="0" fontId="3" fillId="3" borderId="10" xfId="1" applyFont="1" applyFill="1" applyBorder="1" applyAlignment="1">
      <alignment horizontal="left" vertical="top" wrapText="1"/>
    </xf>
    <xf numFmtId="0" fontId="3" fillId="3" borderId="11" xfId="1" applyFont="1" applyFill="1" applyBorder="1" applyAlignment="1">
      <alignment horizontal="left" vertical="top" wrapText="1"/>
    </xf>
    <xf numFmtId="0" fontId="3" fillId="3" borderId="12" xfId="1" applyFont="1" applyFill="1" applyBorder="1" applyAlignment="1">
      <alignment horizontal="left" vertical="top" wrapText="1"/>
    </xf>
    <xf numFmtId="49" fontId="4" fillId="4" borderId="15" xfId="1" applyNumberFormat="1" applyFont="1" applyFill="1" applyBorder="1" applyAlignment="1">
      <alignment horizontal="center" vertical="top" wrapText="1"/>
    </xf>
    <xf numFmtId="49" fontId="3" fillId="0" borderId="0" xfId="1" applyNumberFormat="1" applyFont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top" wrapText="1"/>
    </xf>
    <xf numFmtId="49" fontId="3" fillId="3" borderId="2" xfId="1" applyNumberFormat="1" applyFont="1" applyFill="1" applyBorder="1" applyAlignment="1">
      <alignment horizontal="center" vertical="top" wrapText="1"/>
    </xf>
    <xf numFmtId="49" fontId="3" fillId="3" borderId="0" xfId="1" applyNumberFormat="1" applyFont="1" applyFill="1" applyBorder="1" applyAlignment="1">
      <alignment horizontal="center" vertical="top" wrapText="1"/>
    </xf>
    <xf numFmtId="49" fontId="3" fillId="3" borderId="3" xfId="1" applyNumberFormat="1" applyFont="1" applyFill="1" applyBorder="1" applyAlignment="1">
      <alignment horizontal="center" vertical="top" wrapText="1"/>
    </xf>
    <xf numFmtId="49" fontId="3" fillId="3" borderId="4" xfId="1" applyNumberFormat="1" applyFont="1" applyFill="1" applyBorder="1" applyAlignment="1">
      <alignment horizontal="center" vertical="top" wrapText="1"/>
    </xf>
  </cellXfs>
  <cellStyles count="5">
    <cellStyle name="Обычный" xfId="0" builtinId="0"/>
    <cellStyle name="Обычный 13" xfId="3"/>
    <cellStyle name="Обычный 4 3" xfId="2"/>
    <cellStyle name="Обычный 5" xfId="4"/>
    <cellStyle name="Обычный 6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usya/Desktop/2017/&#1073;&#1102;&#1076;&#1078;&#1077;&#1090;/2021/&#1050;&#1072;&#1089;&#1089;&#1086;&#1074;&#1099;&#1081;%20&#1087;&#1083;&#1072;&#1085;/&#1044;&#1046;%20&#1050;&#1072;&#1089;&#1089;&#1086;&#1074;&#1099;&#1081;%20&#1055;&#1083;&#1072;&#1085;%202021%20&#1075;&#1086;&#1076;%20&#1085;&#1072;%2001.02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Т"/>
      <sheetName val="Связь"/>
      <sheetName val="Ком. услуги"/>
      <sheetName val="07 МЗ"/>
      <sheetName val="08 Матзатраты"/>
      <sheetName val="ПФХД-БС"/>
      <sheetName val="для программы"/>
      <sheetName val="РДНТ"/>
      <sheetName val="Отпуск"/>
      <sheetName val="Перечень мер."/>
      <sheetName val="Юбилеи"/>
      <sheetName val="2023 Кас план"/>
      <sheetName val="2022 Кас план"/>
      <sheetName val="В Соглашение"/>
      <sheetName val="Нац проект"/>
      <sheetName val="Субсидии"/>
      <sheetName val="Сводная БР 2021-2023"/>
      <sheetName val="Ведомственная структура"/>
      <sheetName val="плюсминус"/>
      <sheetName val="Бюджет ВОРД "/>
      <sheetName val=" 2021 Кас план"/>
      <sheetName val="ВР 611"/>
      <sheetName val="612 ВР"/>
      <sheetName val="Роспись"/>
      <sheetName val="ЦС"/>
      <sheetName val="Январь"/>
      <sheetName val="февраль"/>
      <sheetName val="март"/>
      <sheetName val="апрель 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2">
          <cell r="J22">
            <v>30500</v>
          </cell>
          <cell r="M22">
            <v>0</v>
          </cell>
        </row>
        <row r="23">
          <cell r="J23">
            <v>22000</v>
          </cell>
          <cell r="M23">
            <v>0</v>
          </cell>
        </row>
        <row r="24">
          <cell r="J24">
            <v>5945.4</v>
          </cell>
          <cell r="M24">
            <v>0</v>
          </cell>
        </row>
        <row r="25">
          <cell r="J25">
            <v>0</v>
          </cell>
          <cell r="M25">
            <v>13084.21</v>
          </cell>
        </row>
        <row r="26">
          <cell r="J26">
            <v>0</v>
          </cell>
          <cell r="M26">
            <v>18260.189999999999</v>
          </cell>
        </row>
        <row r="28">
          <cell r="J28">
            <v>0</v>
          </cell>
          <cell r="M28">
            <v>5673.25</v>
          </cell>
        </row>
        <row r="29">
          <cell r="J29">
            <v>0</v>
          </cell>
          <cell r="M29">
            <v>5673.25</v>
          </cell>
        </row>
        <row r="30">
          <cell r="J30">
            <v>0</v>
          </cell>
          <cell r="M30">
            <v>5673.25</v>
          </cell>
        </row>
        <row r="31">
          <cell r="J31">
            <v>0</v>
          </cell>
          <cell r="M31">
            <v>5673.25</v>
          </cell>
        </row>
        <row r="33">
          <cell r="J33">
            <v>52000</v>
          </cell>
          <cell r="M33">
            <v>93600</v>
          </cell>
        </row>
        <row r="34">
          <cell r="I34">
            <v>0</v>
          </cell>
          <cell r="J34">
            <v>0</v>
          </cell>
          <cell r="L34">
            <v>66010</v>
          </cell>
          <cell r="M34">
            <v>0</v>
          </cell>
        </row>
        <row r="36">
          <cell r="J36">
            <v>10000</v>
          </cell>
          <cell r="M36">
            <v>0</v>
          </cell>
          <cell r="P36">
            <v>0</v>
          </cell>
        </row>
        <row r="37">
          <cell r="J37">
            <v>5000</v>
          </cell>
          <cell r="M37">
            <v>0</v>
          </cell>
          <cell r="P37">
            <v>0</v>
          </cell>
        </row>
        <row r="38">
          <cell r="J38">
            <v>63468.2</v>
          </cell>
          <cell r="M38">
            <v>311220.3</v>
          </cell>
        </row>
        <row r="40">
          <cell r="J40">
            <v>13769.16</v>
          </cell>
        </row>
        <row r="41">
          <cell r="J41">
            <v>2871.82</v>
          </cell>
        </row>
        <row r="42">
          <cell r="J42">
            <v>19015.23</v>
          </cell>
        </row>
        <row r="43">
          <cell r="J43">
            <v>16950.099999999999</v>
          </cell>
        </row>
        <row r="44">
          <cell r="J44">
            <v>7573.3</v>
          </cell>
        </row>
        <row r="45">
          <cell r="J45">
            <v>7203.65</v>
          </cell>
        </row>
        <row r="47">
          <cell r="J47">
            <v>30201.439999999999</v>
          </cell>
          <cell r="M47">
            <v>0</v>
          </cell>
          <cell r="P47">
            <v>0</v>
          </cell>
        </row>
        <row r="49">
          <cell r="J49">
            <v>24127</v>
          </cell>
        </row>
        <row r="50">
          <cell r="J50">
            <v>24126.9</v>
          </cell>
        </row>
        <row r="51">
          <cell r="J51">
            <v>30745.8</v>
          </cell>
        </row>
      </sheetData>
      <sheetData sheetId="16"/>
      <sheetData sheetId="17"/>
      <sheetData sheetId="18"/>
      <sheetData sheetId="19">
        <row r="75">
          <cell r="AE75">
            <v>2200</v>
          </cell>
          <cell r="BA75">
            <v>2200</v>
          </cell>
          <cell r="BP75">
            <v>2200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3366"/>
  </sheetPr>
  <dimension ref="A1:IN53"/>
  <sheetViews>
    <sheetView tabSelected="1" view="pageBreakPreview" zoomScaleNormal="80" zoomScaleSheetLayoutView="100" workbookViewId="0">
      <pane xSplit="2" ySplit="3" topLeftCell="C4" activePane="bottomRight" state="frozen"/>
      <selection pane="topRight"/>
      <selection pane="bottomLeft"/>
      <selection pane="bottomRight" activeCell="M11" sqref="M11"/>
    </sheetView>
  </sheetViews>
  <sheetFormatPr defaultRowHeight="15.75" outlineLevelCol="1" x14ac:dyDescent="0.25"/>
  <cols>
    <col min="1" max="1" width="6.28515625" style="86" customWidth="1"/>
    <col min="2" max="2" width="51.7109375" style="80" customWidth="1"/>
    <col min="3" max="3" width="7.85546875" style="81" customWidth="1" outlineLevel="1"/>
    <col min="4" max="5" width="8" style="81" customWidth="1" outlineLevel="1"/>
    <col min="6" max="6" width="15.7109375" style="81" customWidth="1" outlineLevel="1"/>
    <col min="7" max="7" width="7" style="81" customWidth="1" outlineLevel="1"/>
    <col min="8" max="8" width="13.5703125" style="82" customWidth="1" outlineLevel="1"/>
    <col min="9" max="10" width="15.85546875" style="84" customWidth="1"/>
    <col min="11" max="11" width="17.140625" style="84" customWidth="1"/>
    <col min="12" max="13" width="15.85546875" style="84" customWidth="1"/>
    <col min="14" max="14" width="17.7109375" style="2" customWidth="1"/>
    <col min="15" max="16" width="15.85546875" style="2" customWidth="1"/>
    <col min="17" max="17" width="17.5703125" style="2" customWidth="1"/>
    <col min="18" max="248" width="9.140625" style="3" customWidth="1"/>
    <col min="249" max="16384" width="9.140625" style="87"/>
  </cols>
  <sheetData>
    <row r="1" spans="1:17" s="3" customFormat="1" x14ac:dyDescent="0.2">
      <c r="A1" s="1"/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2"/>
      <c r="P1" s="2"/>
      <c r="Q1" s="2"/>
    </row>
    <row r="2" spans="1:17" s="3" customFormat="1" x14ac:dyDescent="0.2">
      <c r="A2" s="112" t="s">
        <v>0</v>
      </c>
      <c r="B2" s="114" t="s">
        <v>1</v>
      </c>
      <c r="C2" s="116" t="s">
        <v>2</v>
      </c>
      <c r="D2" s="116"/>
      <c r="E2" s="116"/>
      <c r="F2" s="116"/>
      <c r="G2" s="117"/>
      <c r="H2" s="4"/>
      <c r="I2" s="104" t="s">
        <v>3</v>
      </c>
      <c r="J2" s="105"/>
      <c r="K2" s="106"/>
      <c r="L2" s="104" t="s">
        <v>4</v>
      </c>
      <c r="M2" s="105"/>
      <c r="N2" s="106"/>
      <c r="O2" s="104" t="s">
        <v>5</v>
      </c>
      <c r="P2" s="105"/>
      <c r="Q2" s="106"/>
    </row>
    <row r="3" spans="1:17" s="3" customFormat="1" ht="47.25" x14ac:dyDescent="0.2">
      <c r="A3" s="113"/>
      <c r="B3" s="115"/>
      <c r="C3" s="5" t="s">
        <v>6</v>
      </c>
      <c r="D3" s="5" t="s">
        <v>7</v>
      </c>
      <c r="E3" s="5" t="s">
        <v>8</v>
      </c>
      <c r="F3" s="6" t="s">
        <v>9</v>
      </c>
      <c r="G3" s="6" t="s">
        <v>10</v>
      </c>
      <c r="H3" s="5" t="s">
        <v>11</v>
      </c>
      <c r="I3" s="7" t="s">
        <v>12</v>
      </c>
      <c r="J3" s="7" t="s">
        <v>13</v>
      </c>
      <c r="K3" s="7" t="s">
        <v>14</v>
      </c>
      <c r="L3" s="7" t="s">
        <v>12</v>
      </c>
      <c r="M3" s="7" t="s">
        <v>13</v>
      </c>
      <c r="N3" s="7" t="s">
        <v>14</v>
      </c>
      <c r="O3" s="7" t="s">
        <v>12</v>
      </c>
      <c r="P3" s="7" t="s">
        <v>13</v>
      </c>
      <c r="Q3" s="7" t="s">
        <v>14</v>
      </c>
    </row>
    <row r="4" spans="1:17" s="3" customFormat="1" ht="33" customHeight="1" x14ac:dyDescent="0.2">
      <c r="A4" s="8" t="s">
        <v>15</v>
      </c>
      <c r="B4" s="107" t="s">
        <v>16</v>
      </c>
      <c r="C4" s="108"/>
      <c r="D4" s="108"/>
      <c r="E4" s="108"/>
      <c r="F4" s="108"/>
      <c r="G4" s="109"/>
      <c r="H4" s="9"/>
      <c r="I4" s="10">
        <f>I5+I11+I16+I19+I26+I28+I32+I34+I35</f>
        <v>43365.241998936734</v>
      </c>
      <c r="J4" s="10">
        <f>J5+J11+J16+J19+J26+J28+J32+J34+J35</f>
        <v>365498</v>
      </c>
      <c r="K4" s="10">
        <f t="shared" ref="K4:Q4" si="0">K5+K11+K16+K19+K26+K28+K32+K34+K35</f>
        <v>408863.24199893675</v>
      </c>
      <c r="L4" s="10">
        <f t="shared" si="0"/>
        <v>123153.02296650718</v>
      </c>
      <c r="M4" s="10">
        <f t="shared" si="0"/>
        <v>556964.1</v>
      </c>
      <c r="N4" s="10">
        <f t="shared" si="0"/>
        <v>680117.12296650722</v>
      </c>
      <c r="O4" s="10">
        <f t="shared" si="0"/>
        <v>7854.6894736842114</v>
      </c>
      <c r="P4" s="10">
        <f t="shared" si="0"/>
        <v>149239.1</v>
      </c>
      <c r="Q4" s="10">
        <f t="shared" si="0"/>
        <v>157093.78947368421</v>
      </c>
    </row>
    <row r="5" spans="1:17" s="18" customFormat="1" ht="63" x14ac:dyDescent="0.2">
      <c r="A5" s="91" t="s">
        <v>17</v>
      </c>
      <c r="B5" s="11" t="s">
        <v>18</v>
      </c>
      <c r="C5" s="12" t="s">
        <v>19</v>
      </c>
      <c r="D5" s="12" t="s">
        <v>20</v>
      </c>
      <c r="E5" s="12" t="s">
        <v>21</v>
      </c>
      <c r="F5" s="13" t="s">
        <v>22</v>
      </c>
      <c r="G5" s="14">
        <v>521</v>
      </c>
      <c r="H5" s="110" t="s">
        <v>23</v>
      </c>
      <c r="I5" s="15">
        <f>I6+I7+I8+I9+I10</f>
        <v>3076.0736842105266</v>
      </c>
      <c r="J5" s="15">
        <f>J6+J7+J8+J9+J10</f>
        <v>58445.4</v>
      </c>
      <c r="K5" s="15">
        <f>K6+K7+K8+K9+K10</f>
        <v>61521.473684210527</v>
      </c>
      <c r="L5" s="15">
        <f>L6+L7+L9+L10</f>
        <v>1649.7052631578945</v>
      </c>
      <c r="M5" s="15">
        <f>M6+M7+M9+M10</f>
        <v>31344.399999999998</v>
      </c>
      <c r="N5" s="15">
        <f>N6+N7+N9+N10</f>
        <v>32994.105263157893</v>
      </c>
      <c r="O5" s="15">
        <f>P5*100/95*5/100</f>
        <v>2338.0210526315791</v>
      </c>
      <c r="P5" s="16">
        <v>44422.400000000001</v>
      </c>
      <c r="Q5" s="17">
        <f>O5+P5</f>
        <v>46760.42105263158</v>
      </c>
    </row>
    <row r="6" spans="1:17" s="26" customFormat="1" x14ac:dyDescent="0.2">
      <c r="A6" s="91"/>
      <c r="B6" s="19" t="s">
        <v>24</v>
      </c>
      <c r="C6" s="20" t="s">
        <v>19</v>
      </c>
      <c r="D6" s="20" t="s">
        <v>20</v>
      </c>
      <c r="E6" s="20" t="s">
        <v>21</v>
      </c>
      <c r="F6" s="21" t="s">
        <v>22</v>
      </c>
      <c r="G6" s="22">
        <v>521</v>
      </c>
      <c r="H6" s="93"/>
      <c r="I6" s="23">
        <f t="shared" ref="I6:I11" si="1">J6*100/95*5/100</f>
        <v>1605.2631578947369</v>
      </c>
      <c r="J6" s="24">
        <f>[1]Субсидии!J22</f>
        <v>30500</v>
      </c>
      <c r="K6" s="24">
        <f>I6+J6</f>
        <v>32105.263157894737</v>
      </c>
      <c r="L6" s="23">
        <f>M6*100/95*5/100</f>
        <v>0</v>
      </c>
      <c r="M6" s="24">
        <f>[1]Субсидии!M22</f>
        <v>0</v>
      </c>
      <c r="N6" s="24">
        <v>0</v>
      </c>
      <c r="O6" s="23"/>
      <c r="P6" s="25"/>
      <c r="Q6" s="24"/>
    </row>
    <row r="7" spans="1:17" s="26" customFormat="1" ht="31.5" x14ac:dyDescent="0.2">
      <c r="A7" s="91"/>
      <c r="B7" s="19" t="s">
        <v>25</v>
      </c>
      <c r="C7" s="20" t="s">
        <v>19</v>
      </c>
      <c r="D7" s="20" t="s">
        <v>20</v>
      </c>
      <c r="E7" s="20" t="s">
        <v>21</v>
      </c>
      <c r="F7" s="21" t="s">
        <v>22</v>
      </c>
      <c r="G7" s="22">
        <v>521</v>
      </c>
      <c r="H7" s="93"/>
      <c r="I7" s="23">
        <f t="shared" si="1"/>
        <v>1157.8947368421054</v>
      </c>
      <c r="J7" s="24">
        <f>[1]Субсидии!J23</f>
        <v>22000</v>
      </c>
      <c r="K7" s="24">
        <f>I7+J7</f>
        <v>23157.894736842107</v>
      </c>
      <c r="L7" s="23">
        <f t="shared" ref="L7:L15" si="2">M7*100/95*5/100</f>
        <v>0</v>
      </c>
      <c r="M7" s="24">
        <f>[1]Субсидии!M23</f>
        <v>0</v>
      </c>
      <c r="N7" s="24">
        <v>0</v>
      </c>
      <c r="O7" s="23"/>
      <c r="P7" s="25"/>
      <c r="Q7" s="24"/>
    </row>
    <row r="8" spans="1:17" s="26" customFormat="1" x14ac:dyDescent="0.2">
      <c r="A8" s="91"/>
      <c r="B8" s="19" t="s">
        <v>26</v>
      </c>
      <c r="C8" s="20" t="s">
        <v>19</v>
      </c>
      <c r="D8" s="20" t="s">
        <v>20</v>
      </c>
      <c r="E8" s="20" t="s">
        <v>21</v>
      </c>
      <c r="F8" s="21" t="s">
        <v>22</v>
      </c>
      <c r="G8" s="22">
        <v>521</v>
      </c>
      <c r="H8" s="93"/>
      <c r="I8" s="23">
        <f t="shared" si="1"/>
        <v>312.91578947368419</v>
      </c>
      <c r="J8" s="24">
        <f>[1]Субсидии!J24</f>
        <v>5945.4</v>
      </c>
      <c r="K8" s="24">
        <f>I8+J8</f>
        <v>6258.3157894736842</v>
      </c>
      <c r="L8" s="23">
        <f t="shared" si="2"/>
        <v>0</v>
      </c>
      <c r="M8" s="24">
        <f>[1]Субсидии!M24</f>
        <v>0</v>
      </c>
      <c r="N8" s="24">
        <v>0</v>
      </c>
      <c r="O8" s="23"/>
      <c r="P8" s="25"/>
      <c r="Q8" s="24"/>
    </row>
    <row r="9" spans="1:17" s="26" customFormat="1" x14ac:dyDescent="0.2">
      <c r="A9" s="91"/>
      <c r="B9" s="19" t="s">
        <v>27</v>
      </c>
      <c r="C9" s="20" t="s">
        <v>19</v>
      </c>
      <c r="D9" s="20" t="s">
        <v>20</v>
      </c>
      <c r="E9" s="20" t="s">
        <v>21</v>
      </c>
      <c r="F9" s="21" t="s">
        <v>22</v>
      </c>
      <c r="G9" s="22">
        <v>521</v>
      </c>
      <c r="H9" s="93"/>
      <c r="I9" s="23">
        <f t="shared" si="1"/>
        <v>0</v>
      </c>
      <c r="J9" s="24">
        <f>[1]Субсидии!J25</f>
        <v>0</v>
      </c>
      <c r="K9" s="24">
        <f>I9+J9</f>
        <v>0</v>
      </c>
      <c r="L9" s="23">
        <f t="shared" si="2"/>
        <v>688.64263157894732</v>
      </c>
      <c r="M9" s="24">
        <f>[1]Субсидии!M25</f>
        <v>13084.21</v>
      </c>
      <c r="N9" s="24">
        <f>L9+M9</f>
        <v>13772.852631578946</v>
      </c>
      <c r="O9" s="23"/>
      <c r="P9" s="25"/>
      <c r="Q9" s="24"/>
    </row>
    <row r="10" spans="1:17" s="26" customFormat="1" x14ac:dyDescent="0.2">
      <c r="A10" s="91"/>
      <c r="B10" s="19" t="s">
        <v>28</v>
      </c>
      <c r="C10" s="20" t="s">
        <v>19</v>
      </c>
      <c r="D10" s="20" t="s">
        <v>20</v>
      </c>
      <c r="E10" s="20" t="s">
        <v>21</v>
      </c>
      <c r="F10" s="21" t="s">
        <v>22</v>
      </c>
      <c r="G10" s="22">
        <v>521</v>
      </c>
      <c r="H10" s="94"/>
      <c r="I10" s="23">
        <f t="shared" si="1"/>
        <v>0</v>
      </c>
      <c r="J10" s="24">
        <f>[1]Субсидии!J26</f>
        <v>0</v>
      </c>
      <c r="K10" s="24">
        <f>I10+J10</f>
        <v>0</v>
      </c>
      <c r="L10" s="23">
        <f t="shared" si="2"/>
        <v>961.06263157894716</v>
      </c>
      <c r="M10" s="24">
        <f>[1]Субсидии!M26</f>
        <v>18260.189999999999</v>
      </c>
      <c r="N10" s="24">
        <f>L10+M10</f>
        <v>19221.252631578947</v>
      </c>
      <c r="O10" s="23"/>
      <c r="P10" s="25"/>
      <c r="Q10" s="24"/>
    </row>
    <row r="11" spans="1:17" s="28" customFormat="1" ht="66" customHeight="1" x14ac:dyDescent="0.2">
      <c r="A11" s="95" t="s">
        <v>29</v>
      </c>
      <c r="B11" s="27" t="s">
        <v>30</v>
      </c>
      <c r="C11" s="12" t="s">
        <v>19</v>
      </c>
      <c r="D11" s="12" t="s">
        <v>20</v>
      </c>
      <c r="E11" s="12" t="s">
        <v>21</v>
      </c>
      <c r="F11" s="13" t="s">
        <v>31</v>
      </c>
      <c r="G11" s="13">
        <v>521</v>
      </c>
      <c r="H11" s="92"/>
      <c r="I11" s="15">
        <f t="shared" si="1"/>
        <v>0</v>
      </c>
      <c r="J11" s="15">
        <v>0</v>
      </c>
      <c r="K11" s="15">
        <f>SUM(I11:J11)</f>
        <v>0</v>
      </c>
      <c r="L11" s="15">
        <f t="shared" si="2"/>
        <v>1194.3684210526314</v>
      </c>
      <c r="M11" s="15">
        <v>22693</v>
      </c>
      <c r="N11" s="15">
        <f>L11+M11</f>
        <v>23887.36842105263</v>
      </c>
      <c r="O11" s="15">
        <f>P11*100/95*5/100</f>
        <v>0</v>
      </c>
      <c r="P11" s="15">
        <v>0</v>
      </c>
      <c r="Q11" s="17">
        <f>O11+P11</f>
        <v>0</v>
      </c>
    </row>
    <row r="12" spans="1:17" s="35" customFormat="1" ht="20.25" customHeight="1" x14ac:dyDescent="0.2">
      <c r="A12" s="96"/>
      <c r="B12" s="29" t="s">
        <v>32</v>
      </c>
      <c r="C12" s="20" t="s">
        <v>19</v>
      </c>
      <c r="D12" s="20" t="s">
        <v>20</v>
      </c>
      <c r="E12" s="20" t="s">
        <v>21</v>
      </c>
      <c r="F12" s="21" t="s">
        <v>31</v>
      </c>
      <c r="G12" s="22" t="s">
        <v>33</v>
      </c>
      <c r="H12" s="93"/>
      <c r="I12" s="30">
        <f>J12*100/95*5/100</f>
        <v>0</v>
      </c>
      <c r="J12" s="31">
        <f>[1]Субсидии!J28</f>
        <v>0</v>
      </c>
      <c r="K12" s="32">
        <f>SUM(I12:J12)</f>
        <v>0</v>
      </c>
      <c r="L12" s="32">
        <f t="shared" si="2"/>
        <v>298.59210526315786</v>
      </c>
      <c r="M12" s="31">
        <f>[1]Субсидии!M28</f>
        <v>5673.25</v>
      </c>
      <c r="N12" s="33">
        <f t="shared" ref="N12:N28" si="3">L12+M12</f>
        <v>5971.8421052631575</v>
      </c>
      <c r="O12" s="30">
        <f t="shared" ref="O12:O15" si="4">P12*100/95*5/100</f>
        <v>0</v>
      </c>
      <c r="P12" s="30">
        <v>0</v>
      </c>
      <c r="Q12" s="34">
        <f t="shared" ref="Q12:Q28" si="5">O12+P12</f>
        <v>0</v>
      </c>
    </row>
    <row r="13" spans="1:17" s="35" customFormat="1" ht="20.25" customHeight="1" x14ac:dyDescent="0.2">
      <c r="A13" s="96"/>
      <c r="B13" s="29" t="s">
        <v>34</v>
      </c>
      <c r="C13" s="20" t="s">
        <v>19</v>
      </c>
      <c r="D13" s="20" t="s">
        <v>20</v>
      </c>
      <c r="E13" s="20" t="s">
        <v>21</v>
      </c>
      <c r="F13" s="21" t="s">
        <v>31</v>
      </c>
      <c r="G13" s="22" t="s">
        <v>33</v>
      </c>
      <c r="H13" s="93"/>
      <c r="I13" s="23">
        <f>J13*100/95*5/100</f>
        <v>0</v>
      </c>
      <c r="J13" s="31">
        <f>[1]Субсидии!J29</f>
        <v>0</v>
      </c>
      <c r="K13" s="32">
        <f>SUM(I13:J13)</f>
        <v>0</v>
      </c>
      <c r="L13" s="32">
        <f t="shared" si="2"/>
        <v>298.59210526315786</v>
      </c>
      <c r="M13" s="31">
        <f>[1]Субсидии!M29</f>
        <v>5673.25</v>
      </c>
      <c r="N13" s="33">
        <f t="shared" si="3"/>
        <v>5971.8421052631575</v>
      </c>
      <c r="O13" s="30">
        <f t="shared" si="4"/>
        <v>0</v>
      </c>
      <c r="P13" s="30">
        <v>0</v>
      </c>
      <c r="Q13" s="34">
        <f t="shared" si="5"/>
        <v>0</v>
      </c>
    </row>
    <row r="14" spans="1:17" s="35" customFormat="1" ht="20.25" customHeight="1" x14ac:dyDescent="0.2">
      <c r="A14" s="96"/>
      <c r="B14" s="29" t="s">
        <v>35</v>
      </c>
      <c r="C14" s="20" t="s">
        <v>19</v>
      </c>
      <c r="D14" s="20" t="s">
        <v>20</v>
      </c>
      <c r="E14" s="20" t="s">
        <v>21</v>
      </c>
      <c r="F14" s="21" t="s">
        <v>31</v>
      </c>
      <c r="G14" s="22" t="s">
        <v>33</v>
      </c>
      <c r="H14" s="93"/>
      <c r="I14" s="23">
        <f>J14*100/95*5/100</f>
        <v>0</v>
      </c>
      <c r="J14" s="31">
        <f>[1]Субсидии!J30</f>
        <v>0</v>
      </c>
      <c r="K14" s="32">
        <f>SUM(I14:J14)</f>
        <v>0</v>
      </c>
      <c r="L14" s="32">
        <f t="shared" si="2"/>
        <v>298.59210526315786</v>
      </c>
      <c r="M14" s="31">
        <f>[1]Субсидии!M30</f>
        <v>5673.25</v>
      </c>
      <c r="N14" s="33">
        <f t="shared" si="3"/>
        <v>5971.8421052631575</v>
      </c>
      <c r="O14" s="30">
        <f t="shared" si="4"/>
        <v>0</v>
      </c>
      <c r="P14" s="30">
        <v>0</v>
      </c>
      <c r="Q14" s="34">
        <f t="shared" si="5"/>
        <v>0</v>
      </c>
    </row>
    <row r="15" spans="1:17" s="35" customFormat="1" ht="20.25" customHeight="1" x14ac:dyDescent="0.2">
      <c r="A15" s="97"/>
      <c r="B15" s="29" t="s">
        <v>36</v>
      </c>
      <c r="C15" s="20" t="s">
        <v>19</v>
      </c>
      <c r="D15" s="20" t="s">
        <v>20</v>
      </c>
      <c r="E15" s="20" t="s">
        <v>21</v>
      </c>
      <c r="F15" s="21" t="s">
        <v>31</v>
      </c>
      <c r="G15" s="22" t="s">
        <v>33</v>
      </c>
      <c r="H15" s="94"/>
      <c r="I15" s="23">
        <f>J15*100/95*5/100</f>
        <v>0</v>
      </c>
      <c r="J15" s="31">
        <f>[1]Субсидии!J31</f>
        <v>0</v>
      </c>
      <c r="K15" s="32">
        <f>SUM(I15:J15)</f>
        <v>0</v>
      </c>
      <c r="L15" s="32">
        <f t="shared" si="2"/>
        <v>298.59210526315786</v>
      </c>
      <c r="M15" s="31">
        <f>[1]Субсидии!M31</f>
        <v>5673.25</v>
      </c>
      <c r="N15" s="33">
        <f t="shared" si="3"/>
        <v>5971.8421052631575</v>
      </c>
      <c r="O15" s="30">
        <f t="shared" si="4"/>
        <v>0</v>
      </c>
      <c r="P15" s="30">
        <v>0</v>
      </c>
      <c r="Q15" s="34">
        <f t="shared" si="5"/>
        <v>0</v>
      </c>
    </row>
    <row r="16" spans="1:17" s="28" customFormat="1" ht="49.5" customHeight="1" x14ac:dyDescent="0.2">
      <c r="A16" s="91" t="s">
        <v>37</v>
      </c>
      <c r="B16" s="27" t="s">
        <v>38</v>
      </c>
      <c r="C16" s="12" t="s">
        <v>19</v>
      </c>
      <c r="D16" s="12" t="s">
        <v>39</v>
      </c>
      <c r="E16" s="12" t="s">
        <v>40</v>
      </c>
      <c r="F16" s="13" t="s">
        <v>41</v>
      </c>
      <c r="G16" s="13">
        <v>540</v>
      </c>
      <c r="H16" s="92" t="s">
        <v>42</v>
      </c>
      <c r="I16" s="15">
        <f>J16*100/100*0/100</f>
        <v>0</v>
      </c>
      <c r="J16" s="15">
        <v>15000</v>
      </c>
      <c r="K16" s="15">
        <f t="shared" ref="K16:K24" si="6">SUM(I16:J16)</f>
        <v>15000</v>
      </c>
      <c r="L16" s="15">
        <f>M16*100/100*0/100</f>
        <v>0</v>
      </c>
      <c r="M16" s="15">
        <v>0</v>
      </c>
      <c r="N16" s="15">
        <f t="shared" si="3"/>
        <v>0</v>
      </c>
      <c r="O16" s="15">
        <f>P16*100/95*5/100</f>
        <v>0</v>
      </c>
      <c r="P16" s="15">
        <v>0</v>
      </c>
      <c r="Q16" s="17">
        <f t="shared" si="5"/>
        <v>0</v>
      </c>
    </row>
    <row r="17" spans="1:17" s="36" customFormat="1" ht="18" customHeight="1" x14ac:dyDescent="0.2">
      <c r="A17" s="91"/>
      <c r="B17" s="29" t="s">
        <v>43</v>
      </c>
      <c r="C17" s="20" t="s">
        <v>19</v>
      </c>
      <c r="D17" s="20" t="s">
        <v>39</v>
      </c>
      <c r="E17" s="20" t="s">
        <v>40</v>
      </c>
      <c r="F17" s="21" t="s">
        <v>41</v>
      </c>
      <c r="G17" s="21">
        <v>540</v>
      </c>
      <c r="H17" s="93"/>
      <c r="I17" s="23">
        <f>J17*100/100*0/100</f>
        <v>0</v>
      </c>
      <c r="J17" s="23">
        <f>[1]Субсидии!J36</f>
        <v>10000</v>
      </c>
      <c r="K17" s="23">
        <f t="shared" si="6"/>
        <v>10000</v>
      </c>
      <c r="L17" s="23">
        <f>M17*100/100*0/100</f>
        <v>0</v>
      </c>
      <c r="M17" s="23">
        <f>[1]Субсидии!M36</f>
        <v>0</v>
      </c>
      <c r="N17" s="23">
        <f t="shared" si="3"/>
        <v>0</v>
      </c>
      <c r="O17" s="23">
        <f>P17*100/95*5/100</f>
        <v>0</v>
      </c>
      <c r="P17" s="23">
        <f>[1]Субсидии!P36</f>
        <v>0</v>
      </c>
      <c r="Q17" s="24">
        <f t="shared" si="5"/>
        <v>0</v>
      </c>
    </row>
    <row r="18" spans="1:17" s="36" customFormat="1" ht="18" customHeight="1" x14ac:dyDescent="0.2">
      <c r="A18" s="91"/>
      <c r="B18" s="29" t="s">
        <v>35</v>
      </c>
      <c r="C18" s="20" t="s">
        <v>19</v>
      </c>
      <c r="D18" s="20" t="s">
        <v>39</v>
      </c>
      <c r="E18" s="20" t="s">
        <v>40</v>
      </c>
      <c r="F18" s="21" t="s">
        <v>41</v>
      </c>
      <c r="G18" s="21">
        <v>540</v>
      </c>
      <c r="H18" s="94"/>
      <c r="I18" s="23">
        <f>J18*100/100*0/100</f>
        <v>0</v>
      </c>
      <c r="J18" s="23">
        <f>[1]Субсидии!J37</f>
        <v>5000</v>
      </c>
      <c r="K18" s="23">
        <f t="shared" si="6"/>
        <v>5000</v>
      </c>
      <c r="L18" s="23">
        <f>M18*100/100*0/100</f>
        <v>0</v>
      </c>
      <c r="M18" s="23">
        <f>[1]Субсидии!M37</f>
        <v>0</v>
      </c>
      <c r="N18" s="23">
        <f t="shared" si="3"/>
        <v>0</v>
      </c>
      <c r="O18" s="23">
        <f>P18*100/95*5/100</f>
        <v>0</v>
      </c>
      <c r="P18" s="23">
        <f>[1]Субсидии!P37</f>
        <v>0</v>
      </c>
      <c r="Q18" s="24">
        <f t="shared" si="5"/>
        <v>0</v>
      </c>
    </row>
    <row r="19" spans="1:17" s="28" customFormat="1" ht="48.75" customHeight="1" x14ac:dyDescent="0.2">
      <c r="A19" s="91" t="s">
        <v>44</v>
      </c>
      <c r="B19" s="11" t="s">
        <v>45</v>
      </c>
      <c r="C19" s="12" t="s">
        <v>19</v>
      </c>
      <c r="D19" s="12" t="s">
        <v>39</v>
      </c>
      <c r="E19" s="12" t="s">
        <v>40</v>
      </c>
      <c r="F19" s="13" t="s">
        <v>46</v>
      </c>
      <c r="G19" s="13">
        <v>521</v>
      </c>
      <c r="H19" s="92" t="s">
        <v>47</v>
      </c>
      <c r="I19" s="15">
        <f t="shared" ref="I19:I25" si="7">J19*100/95*5/100</f>
        <v>3546.4873684210525</v>
      </c>
      <c r="J19" s="15">
        <v>67383.259999999995</v>
      </c>
      <c r="K19" s="15">
        <f t="shared" si="6"/>
        <v>70929.747368421042</v>
      </c>
      <c r="L19" s="15">
        <f t="shared" ref="L19:L28" si="8">M19*100/95*5/100</f>
        <v>5163.4947368421053</v>
      </c>
      <c r="M19" s="15">
        <v>98106.4</v>
      </c>
      <c r="N19" s="15">
        <f t="shared" si="3"/>
        <v>103269.89473684211</v>
      </c>
      <c r="O19" s="15">
        <f t="shared" ref="O19:O28" si="9">P19*100/95*5/100</f>
        <v>5516.6684210526319</v>
      </c>
      <c r="P19" s="15">
        <v>104816.7</v>
      </c>
      <c r="Q19" s="17">
        <f t="shared" si="5"/>
        <v>110333.36842105263</v>
      </c>
    </row>
    <row r="20" spans="1:17" s="36" customFormat="1" ht="17.25" customHeight="1" x14ac:dyDescent="0.2">
      <c r="A20" s="91"/>
      <c r="B20" s="19" t="s">
        <v>48</v>
      </c>
      <c r="C20" s="20" t="s">
        <v>19</v>
      </c>
      <c r="D20" s="20" t="s">
        <v>39</v>
      </c>
      <c r="E20" s="20" t="s">
        <v>40</v>
      </c>
      <c r="F20" s="21" t="s">
        <v>46</v>
      </c>
      <c r="G20" s="21">
        <v>521</v>
      </c>
      <c r="H20" s="93"/>
      <c r="I20" s="23">
        <f t="shared" si="7"/>
        <v>724.69263157894738</v>
      </c>
      <c r="J20" s="23">
        <f>[1]Субсидии!J40</f>
        <v>13769.16</v>
      </c>
      <c r="K20" s="23">
        <f t="shared" si="6"/>
        <v>14493.852631578948</v>
      </c>
      <c r="L20" s="23">
        <f t="shared" si="8"/>
        <v>0</v>
      </c>
      <c r="M20" s="23">
        <f>[1]Субсидии!M40</f>
        <v>0</v>
      </c>
      <c r="N20" s="23">
        <f t="shared" si="3"/>
        <v>0</v>
      </c>
      <c r="O20" s="23">
        <f t="shared" si="9"/>
        <v>0</v>
      </c>
      <c r="P20" s="23">
        <f>[1]Субсидии!P40</f>
        <v>0</v>
      </c>
      <c r="Q20" s="24">
        <f t="shared" si="5"/>
        <v>0</v>
      </c>
    </row>
    <row r="21" spans="1:17" s="36" customFormat="1" ht="17.25" customHeight="1" x14ac:dyDescent="0.2">
      <c r="A21" s="91"/>
      <c r="B21" s="37" t="s">
        <v>49</v>
      </c>
      <c r="C21" s="20" t="s">
        <v>19</v>
      </c>
      <c r="D21" s="20" t="s">
        <v>39</v>
      </c>
      <c r="E21" s="20" t="s">
        <v>40</v>
      </c>
      <c r="F21" s="21" t="s">
        <v>46</v>
      </c>
      <c r="G21" s="21">
        <v>521</v>
      </c>
      <c r="H21" s="93"/>
      <c r="I21" s="23">
        <f t="shared" si="7"/>
        <v>151.14842105263159</v>
      </c>
      <c r="J21" s="23">
        <f>[1]Субсидии!J41</f>
        <v>2871.82</v>
      </c>
      <c r="K21" s="23">
        <f>SUM(I21:J21)</f>
        <v>3022.9684210526316</v>
      </c>
      <c r="L21" s="23">
        <f t="shared" si="8"/>
        <v>0</v>
      </c>
      <c r="M21" s="23">
        <f>[1]Субсидии!M41</f>
        <v>0</v>
      </c>
      <c r="N21" s="23">
        <f t="shared" si="3"/>
        <v>0</v>
      </c>
      <c r="O21" s="23">
        <f t="shared" si="9"/>
        <v>0</v>
      </c>
      <c r="P21" s="23">
        <f>[1]Субсидии!P41</f>
        <v>0</v>
      </c>
      <c r="Q21" s="24">
        <f t="shared" si="5"/>
        <v>0</v>
      </c>
    </row>
    <row r="22" spans="1:17" s="36" customFormat="1" ht="17.25" customHeight="1" x14ac:dyDescent="0.2">
      <c r="A22" s="91"/>
      <c r="B22" s="37" t="s">
        <v>50</v>
      </c>
      <c r="C22" s="20" t="s">
        <v>19</v>
      </c>
      <c r="D22" s="20" t="s">
        <v>39</v>
      </c>
      <c r="E22" s="20" t="s">
        <v>40</v>
      </c>
      <c r="F22" s="21" t="s">
        <v>46</v>
      </c>
      <c r="G22" s="21">
        <v>521</v>
      </c>
      <c r="H22" s="93"/>
      <c r="I22" s="23">
        <f t="shared" si="7"/>
        <v>1000.8015789473684</v>
      </c>
      <c r="J22" s="23">
        <f>[1]Субсидии!J42</f>
        <v>19015.23</v>
      </c>
      <c r="K22" s="23">
        <f>SUM(I22:J22)</f>
        <v>20016.031578947368</v>
      </c>
      <c r="L22" s="23">
        <f t="shared" si="8"/>
        <v>0</v>
      </c>
      <c r="M22" s="23">
        <f>[1]Субсидии!M42</f>
        <v>0</v>
      </c>
      <c r="N22" s="23">
        <f t="shared" si="3"/>
        <v>0</v>
      </c>
      <c r="O22" s="23">
        <f t="shared" si="9"/>
        <v>0</v>
      </c>
      <c r="P22" s="23">
        <f>[1]Субсидии!P42</f>
        <v>0</v>
      </c>
      <c r="Q22" s="24">
        <f t="shared" si="5"/>
        <v>0</v>
      </c>
    </row>
    <row r="23" spans="1:17" s="36" customFormat="1" ht="17.25" customHeight="1" x14ac:dyDescent="0.2">
      <c r="A23" s="91"/>
      <c r="B23" s="37" t="s">
        <v>51</v>
      </c>
      <c r="C23" s="20" t="s">
        <v>19</v>
      </c>
      <c r="D23" s="20" t="s">
        <v>39</v>
      </c>
      <c r="E23" s="20" t="s">
        <v>40</v>
      </c>
      <c r="F23" s="21" t="s">
        <v>46</v>
      </c>
      <c r="G23" s="21">
        <v>521</v>
      </c>
      <c r="H23" s="93"/>
      <c r="I23" s="23">
        <f t="shared" si="7"/>
        <v>892.11052631578934</v>
      </c>
      <c r="J23" s="23">
        <f>[1]Субсидии!J43</f>
        <v>16950.099999999999</v>
      </c>
      <c r="K23" s="23">
        <f>SUM(I23:J23)</f>
        <v>17842.210526315786</v>
      </c>
      <c r="L23" s="23">
        <f t="shared" si="8"/>
        <v>0</v>
      </c>
      <c r="M23" s="23">
        <f>[1]Субсидии!M43</f>
        <v>0</v>
      </c>
      <c r="N23" s="23">
        <f t="shared" si="3"/>
        <v>0</v>
      </c>
      <c r="O23" s="23">
        <f t="shared" si="9"/>
        <v>0</v>
      </c>
      <c r="P23" s="23">
        <f>[1]Субсидии!P43</f>
        <v>0</v>
      </c>
      <c r="Q23" s="24">
        <f t="shared" si="5"/>
        <v>0</v>
      </c>
    </row>
    <row r="24" spans="1:17" s="36" customFormat="1" ht="17.25" customHeight="1" x14ac:dyDescent="0.2">
      <c r="A24" s="91"/>
      <c r="B24" s="19" t="s">
        <v>52</v>
      </c>
      <c r="C24" s="20" t="s">
        <v>19</v>
      </c>
      <c r="D24" s="20" t="s">
        <v>39</v>
      </c>
      <c r="E24" s="20" t="s">
        <v>40</v>
      </c>
      <c r="F24" s="21" t="s">
        <v>46</v>
      </c>
      <c r="G24" s="21">
        <v>521</v>
      </c>
      <c r="H24" s="93"/>
      <c r="I24" s="23">
        <f t="shared" si="7"/>
        <v>398.59473684210525</v>
      </c>
      <c r="J24" s="23">
        <f>[1]Субсидии!J44</f>
        <v>7573.3</v>
      </c>
      <c r="K24" s="23">
        <f t="shared" si="6"/>
        <v>7971.894736842105</v>
      </c>
      <c r="L24" s="23">
        <f t="shared" si="8"/>
        <v>0</v>
      </c>
      <c r="M24" s="23">
        <f>[1]Субсидии!M44</f>
        <v>0</v>
      </c>
      <c r="N24" s="23">
        <f t="shared" si="3"/>
        <v>0</v>
      </c>
      <c r="O24" s="23">
        <f t="shared" si="9"/>
        <v>0</v>
      </c>
      <c r="P24" s="23">
        <f>[1]Субсидии!P44</f>
        <v>0</v>
      </c>
      <c r="Q24" s="24">
        <f t="shared" si="5"/>
        <v>0</v>
      </c>
    </row>
    <row r="25" spans="1:17" s="36" customFormat="1" ht="17.25" customHeight="1" x14ac:dyDescent="0.2">
      <c r="A25" s="91"/>
      <c r="B25" s="19" t="s">
        <v>53</v>
      </c>
      <c r="C25" s="20" t="s">
        <v>19</v>
      </c>
      <c r="D25" s="20" t="s">
        <v>39</v>
      </c>
      <c r="E25" s="20" t="s">
        <v>40</v>
      </c>
      <c r="F25" s="21" t="s">
        <v>46</v>
      </c>
      <c r="G25" s="21">
        <v>521</v>
      </c>
      <c r="H25" s="94"/>
      <c r="I25" s="23">
        <f t="shared" si="7"/>
        <v>379.13947368421054</v>
      </c>
      <c r="J25" s="23">
        <f>[1]Субсидии!J45</f>
        <v>7203.65</v>
      </c>
      <c r="K25" s="23">
        <f>SUM(I25:J25)</f>
        <v>7582.78947368421</v>
      </c>
      <c r="L25" s="23">
        <f t="shared" si="8"/>
        <v>0</v>
      </c>
      <c r="M25" s="23">
        <f>[1]Субсидии!M45</f>
        <v>0</v>
      </c>
      <c r="N25" s="23">
        <f t="shared" si="3"/>
        <v>0</v>
      </c>
      <c r="O25" s="23">
        <f t="shared" si="9"/>
        <v>0</v>
      </c>
      <c r="P25" s="23">
        <f>[1]Субсидии!P45</f>
        <v>0</v>
      </c>
      <c r="Q25" s="24">
        <f t="shared" si="5"/>
        <v>0</v>
      </c>
    </row>
    <row r="26" spans="1:17" s="38" customFormat="1" ht="36" customHeight="1" x14ac:dyDescent="0.2">
      <c r="A26" s="91" t="s">
        <v>54</v>
      </c>
      <c r="B26" s="11" t="s">
        <v>45</v>
      </c>
      <c r="C26" s="12" t="s">
        <v>19</v>
      </c>
      <c r="D26" s="12" t="s">
        <v>39</v>
      </c>
      <c r="E26" s="12" t="s">
        <v>40</v>
      </c>
      <c r="F26" s="13" t="s">
        <v>55</v>
      </c>
      <c r="G26" s="13">
        <v>522</v>
      </c>
      <c r="H26" s="92" t="s">
        <v>56</v>
      </c>
      <c r="I26" s="15">
        <f>I27</f>
        <v>1589.5494736842106</v>
      </c>
      <c r="J26" s="15">
        <f>J27</f>
        <v>30201.439999999999</v>
      </c>
      <c r="K26" s="15">
        <f>SUM(I26:J26)</f>
        <v>31790.989473684211</v>
      </c>
      <c r="L26" s="15">
        <f t="shared" si="8"/>
        <v>0</v>
      </c>
      <c r="M26" s="15">
        <v>0</v>
      </c>
      <c r="N26" s="15">
        <f t="shared" si="3"/>
        <v>0</v>
      </c>
      <c r="O26" s="15">
        <f t="shared" si="9"/>
        <v>0</v>
      </c>
      <c r="P26" s="15">
        <v>0</v>
      </c>
      <c r="Q26" s="17">
        <f t="shared" si="5"/>
        <v>0</v>
      </c>
    </row>
    <row r="27" spans="1:17" s="26" customFormat="1" ht="19.5" customHeight="1" x14ac:dyDescent="0.2">
      <c r="A27" s="91"/>
      <c r="B27" s="29" t="s">
        <v>57</v>
      </c>
      <c r="C27" s="20" t="s">
        <v>19</v>
      </c>
      <c r="D27" s="20" t="s">
        <v>39</v>
      </c>
      <c r="E27" s="20" t="s">
        <v>40</v>
      </c>
      <c r="F27" s="21" t="s">
        <v>55</v>
      </c>
      <c r="G27" s="21">
        <v>522</v>
      </c>
      <c r="H27" s="94"/>
      <c r="I27" s="23">
        <f>J27*100/95*5/100</f>
        <v>1589.5494736842106</v>
      </c>
      <c r="J27" s="23">
        <f>[1]Субсидии!J47</f>
        <v>30201.439999999999</v>
      </c>
      <c r="K27" s="23">
        <f>SUM(I27:J27)</f>
        <v>31790.989473684211</v>
      </c>
      <c r="L27" s="23">
        <f t="shared" si="8"/>
        <v>0</v>
      </c>
      <c r="M27" s="23">
        <f>[1]Субсидии!M47</f>
        <v>0</v>
      </c>
      <c r="N27" s="23">
        <f t="shared" si="3"/>
        <v>0</v>
      </c>
      <c r="O27" s="23">
        <f t="shared" si="9"/>
        <v>0</v>
      </c>
      <c r="P27" s="23">
        <f>[1]Субсидии!P47</f>
        <v>0</v>
      </c>
      <c r="Q27" s="24">
        <f t="shared" si="5"/>
        <v>0</v>
      </c>
    </row>
    <row r="28" spans="1:17" s="38" customFormat="1" ht="34.5" customHeight="1" x14ac:dyDescent="0.2">
      <c r="A28" s="91" t="s">
        <v>58</v>
      </c>
      <c r="B28" s="27" t="s">
        <v>59</v>
      </c>
      <c r="C28" s="12" t="s">
        <v>19</v>
      </c>
      <c r="D28" s="12" t="s">
        <v>39</v>
      </c>
      <c r="E28" s="12" t="s">
        <v>40</v>
      </c>
      <c r="F28" s="13" t="s">
        <v>60</v>
      </c>
      <c r="G28" s="13">
        <v>522</v>
      </c>
      <c r="H28" s="14"/>
      <c r="I28" s="15">
        <f>I29+I30+I31</f>
        <v>4157.878947368421</v>
      </c>
      <c r="J28" s="15">
        <f>J29+J30+J31</f>
        <v>78999.7</v>
      </c>
      <c r="K28" s="15">
        <f>K29+K30+K31</f>
        <v>83157.578947368427</v>
      </c>
      <c r="L28" s="15">
        <f t="shared" si="8"/>
        <v>0</v>
      </c>
      <c r="M28" s="15">
        <v>0</v>
      </c>
      <c r="N28" s="15">
        <f t="shared" si="3"/>
        <v>0</v>
      </c>
      <c r="O28" s="15">
        <f t="shared" si="9"/>
        <v>0</v>
      </c>
      <c r="P28" s="15">
        <v>0</v>
      </c>
      <c r="Q28" s="17">
        <f t="shared" si="5"/>
        <v>0</v>
      </c>
    </row>
    <row r="29" spans="1:17" s="26" customFormat="1" ht="31.5" x14ac:dyDescent="0.2">
      <c r="A29" s="91"/>
      <c r="B29" s="39" t="s">
        <v>61</v>
      </c>
      <c r="C29" s="40" t="s">
        <v>19</v>
      </c>
      <c r="D29" s="40" t="s">
        <v>39</v>
      </c>
      <c r="E29" s="40" t="s">
        <v>40</v>
      </c>
      <c r="F29" s="39" t="s">
        <v>60</v>
      </c>
      <c r="G29" s="40">
        <v>522</v>
      </c>
      <c r="H29" s="41" t="s">
        <v>62</v>
      </c>
      <c r="I29" s="42">
        <f>J29*100/95*5/100</f>
        <v>1269.8421052631579</v>
      </c>
      <c r="J29" s="42">
        <f>[1]Субсидии!J49</f>
        <v>24127</v>
      </c>
      <c r="K29" s="42">
        <f t="shared" ref="K29:K31" si="10">SUM(I29:J29)</f>
        <v>25396.842105263157</v>
      </c>
      <c r="L29" s="42">
        <f>M29*100/95*5/100</f>
        <v>0</v>
      </c>
      <c r="M29" s="42">
        <f>[1]Субсидии!M49</f>
        <v>0</v>
      </c>
      <c r="N29" s="42">
        <f t="shared" ref="N29:N31" si="11">SUM(L29:M29)</f>
        <v>0</v>
      </c>
      <c r="O29" s="42">
        <f>P29*100/95*5/100</f>
        <v>0</v>
      </c>
      <c r="P29" s="42">
        <f>[1]Субсидии!P49</f>
        <v>0</v>
      </c>
      <c r="Q29" s="42">
        <f t="shared" ref="Q29:Q31" si="12">SUM(O29:P29)</f>
        <v>0</v>
      </c>
    </row>
    <row r="30" spans="1:17" s="26" customFormat="1" ht="33" customHeight="1" x14ac:dyDescent="0.2">
      <c r="A30" s="91"/>
      <c r="B30" s="39" t="s">
        <v>63</v>
      </c>
      <c r="C30" s="40" t="s">
        <v>19</v>
      </c>
      <c r="D30" s="40" t="s">
        <v>39</v>
      </c>
      <c r="E30" s="40" t="s">
        <v>40</v>
      </c>
      <c r="F30" s="39" t="s">
        <v>60</v>
      </c>
      <c r="G30" s="40">
        <v>522</v>
      </c>
      <c r="H30" s="41" t="s">
        <v>64</v>
      </c>
      <c r="I30" s="42">
        <f>J30*100/95*5/100</f>
        <v>1269.8368421052633</v>
      </c>
      <c r="J30" s="42">
        <f>[1]Субсидии!J50</f>
        <v>24126.9</v>
      </c>
      <c r="K30" s="42">
        <f t="shared" si="10"/>
        <v>25396.736842105263</v>
      </c>
      <c r="L30" s="42">
        <f>M30*100/95*5/100</f>
        <v>0</v>
      </c>
      <c r="M30" s="42">
        <f>[1]Субсидии!M50</f>
        <v>0</v>
      </c>
      <c r="N30" s="42">
        <f t="shared" si="11"/>
        <v>0</v>
      </c>
      <c r="O30" s="42">
        <f>P30*100/95*5/100</f>
        <v>0</v>
      </c>
      <c r="P30" s="42">
        <f>[1]Субсидии!P50</f>
        <v>0</v>
      </c>
      <c r="Q30" s="42">
        <f t="shared" si="12"/>
        <v>0</v>
      </c>
    </row>
    <row r="31" spans="1:17" s="26" customFormat="1" ht="31.5" x14ac:dyDescent="0.2">
      <c r="A31" s="91"/>
      <c r="B31" s="39" t="s">
        <v>65</v>
      </c>
      <c r="C31" s="40" t="s">
        <v>19</v>
      </c>
      <c r="D31" s="40" t="s">
        <v>39</v>
      </c>
      <c r="E31" s="40" t="s">
        <v>40</v>
      </c>
      <c r="F31" s="39" t="s">
        <v>60</v>
      </c>
      <c r="G31" s="40">
        <v>522</v>
      </c>
      <c r="H31" s="41" t="s">
        <v>66</v>
      </c>
      <c r="I31" s="42">
        <f>J31*100/95*5/100</f>
        <v>1618.2</v>
      </c>
      <c r="J31" s="42">
        <f>[1]Субсидии!J51</f>
        <v>30745.8</v>
      </c>
      <c r="K31" s="42">
        <f t="shared" si="10"/>
        <v>32364</v>
      </c>
      <c r="L31" s="42">
        <f>M31*100/95*5/100</f>
        <v>0</v>
      </c>
      <c r="M31" s="42">
        <f>[1]Субсидии!M51</f>
        <v>0</v>
      </c>
      <c r="N31" s="42">
        <f t="shared" si="11"/>
        <v>0</v>
      </c>
      <c r="O31" s="42">
        <f>P31*100/95*5/100</f>
        <v>0</v>
      </c>
      <c r="P31" s="42">
        <f>[1]Субсидии!P51</f>
        <v>0</v>
      </c>
      <c r="Q31" s="42">
        <f t="shared" si="12"/>
        <v>0</v>
      </c>
    </row>
    <row r="32" spans="1:17" s="38" customFormat="1" ht="35.25" customHeight="1" x14ac:dyDescent="0.2">
      <c r="A32" s="95" t="s">
        <v>67</v>
      </c>
      <c r="B32" s="27" t="s">
        <v>68</v>
      </c>
      <c r="C32" s="12" t="s">
        <v>19</v>
      </c>
      <c r="D32" s="12" t="s">
        <v>39</v>
      </c>
      <c r="E32" s="12" t="s">
        <v>40</v>
      </c>
      <c r="F32" s="13" t="s">
        <v>69</v>
      </c>
      <c r="G32" s="13">
        <v>522</v>
      </c>
      <c r="H32" s="98" t="s">
        <v>70</v>
      </c>
      <c r="I32" s="15">
        <f>I33</f>
        <v>525.25252525252517</v>
      </c>
      <c r="J32" s="15">
        <f t="shared" ref="J32:Q32" si="13">J33</f>
        <v>52000</v>
      </c>
      <c r="K32" s="15">
        <f t="shared" si="13"/>
        <v>52525.252525252523</v>
      </c>
      <c r="L32" s="15">
        <f t="shared" si="13"/>
        <v>945.4545454545455</v>
      </c>
      <c r="M32" s="15">
        <f t="shared" si="13"/>
        <v>93600</v>
      </c>
      <c r="N32" s="15">
        <f t="shared" si="13"/>
        <v>94545.454545454544</v>
      </c>
      <c r="O32" s="15">
        <f t="shared" si="13"/>
        <v>0</v>
      </c>
      <c r="P32" s="15">
        <f t="shared" si="13"/>
        <v>0</v>
      </c>
      <c r="Q32" s="15">
        <f t="shared" si="13"/>
        <v>0</v>
      </c>
    </row>
    <row r="33" spans="1:19" s="26" customFormat="1" ht="16.5" customHeight="1" x14ac:dyDescent="0.2">
      <c r="A33" s="96"/>
      <c r="B33" s="29" t="s">
        <v>36</v>
      </c>
      <c r="C33" s="20" t="s">
        <v>19</v>
      </c>
      <c r="D33" s="20" t="s">
        <v>39</v>
      </c>
      <c r="E33" s="20" t="s">
        <v>40</v>
      </c>
      <c r="F33" s="21" t="s">
        <v>69</v>
      </c>
      <c r="G33" s="21">
        <v>522</v>
      </c>
      <c r="H33" s="99"/>
      <c r="I33" s="23">
        <f>J33*100/99*1/100</f>
        <v>525.25252525252517</v>
      </c>
      <c r="J33" s="23">
        <f>[1]Субсидии!J33</f>
        <v>52000</v>
      </c>
      <c r="K33" s="23">
        <f>SUM(I33:J33)</f>
        <v>52525.252525252523</v>
      </c>
      <c r="L33" s="23">
        <f>M33*100/99*1/100</f>
        <v>945.4545454545455</v>
      </c>
      <c r="M33" s="23">
        <f>[1]Субсидии!M33</f>
        <v>93600</v>
      </c>
      <c r="N33" s="23">
        <f>L33+M33</f>
        <v>94545.454545454544</v>
      </c>
      <c r="O33" s="23">
        <f>P33*100/95*5/100</f>
        <v>0</v>
      </c>
      <c r="P33" s="23">
        <f>[1]Субсидии!P33</f>
        <v>0</v>
      </c>
      <c r="Q33" s="24">
        <f>O33+P33</f>
        <v>0</v>
      </c>
    </row>
    <row r="34" spans="1:19" s="49" customFormat="1" ht="16.5" customHeight="1" x14ac:dyDescent="0.2">
      <c r="A34" s="97"/>
      <c r="B34" s="43" t="s">
        <v>71</v>
      </c>
      <c r="C34" s="44" t="s">
        <v>19</v>
      </c>
      <c r="D34" s="44" t="s">
        <v>39</v>
      </c>
      <c r="E34" s="44" t="s">
        <v>40</v>
      </c>
      <c r="F34" s="45" t="s">
        <v>72</v>
      </c>
      <c r="G34" s="45">
        <v>521</v>
      </c>
      <c r="H34" s="46"/>
      <c r="I34" s="47">
        <f>[1]Субсидии!I34</f>
        <v>0</v>
      </c>
      <c r="J34" s="47">
        <f>[1]Субсидии!J34</f>
        <v>0</v>
      </c>
      <c r="K34" s="47">
        <f>SUM(I34:J34)</f>
        <v>0</v>
      </c>
      <c r="L34" s="47">
        <f>[1]Субсидии!L34</f>
        <v>66010</v>
      </c>
      <c r="M34" s="47">
        <f>[1]Субсидии!M34</f>
        <v>0</v>
      </c>
      <c r="N34" s="47">
        <f>L34+M34</f>
        <v>66010</v>
      </c>
      <c r="O34" s="47">
        <f>[1]Субсидии!O34</f>
        <v>0</v>
      </c>
      <c r="P34" s="47">
        <f>[1]Субсидии!P34</f>
        <v>0</v>
      </c>
      <c r="Q34" s="48">
        <f>O34+P34</f>
        <v>0</v>
      </c>
    </row>
    <row r="35" spans="1:19" s="38" customFormat="1" ht="48" customHeight="1" x14ac:dyDescent="0.2">
      <c r="A35" s="50" t="s">
        <v>73</v>
      </c>
      <c r="B35" s="27" t="s">
        <v>74</v>
      </c>
      <c r="C35" s="12" t="s">
        <v>19</v>
      </c>
      <c r="D35" s="12" t="s">
        <v>39</v>
      </c>
      <c r="E35" s="12" t="s">
        <v>40</v>
      </c>
      <c r="F35" s="13" t="s">
        <v>75</v>
      </c>
      <c r="G35" s="13">
        <v>414</v>
      </c>
      <c r="H35" s="14" t="s">
        <v>76</v>
      </c>
      <c r="I35" s="15">
        <v>30470</v>
      </c>
      <c r="J35" s="15">
        <f>[1]Субсидии!J38</f>
        <v>63468.2</v>
      </c>
      <c r="K35" s="15">
        <f>SUM(I35:J35)</f>
        <v>93938.2</v>
      </c>
      <c r="L35" s="15">
        <v>48190</v>
      </c>
      <c r="M35" s="15">
        <f>[1]Субсидии!M38</f>
        <v>311220.3</v>
      </c>
      <c r="N35" s="15">
        <f>L35+M35</f>
        <v>359410.3</v>
      </c>
      <c r="O35" s="15">
        <f>P35*100/67.29*32.71/100</f>
        <v>0</v>
      </c>
      <c r="P35" s="15">
        <v>0</v>
      </c>
      <c r="Q35" s="17">
        <f>O35+P35</f>
        <v>0</v>
      </c>
    </row>
    <row r="36" spans="1:19" s="3" customFormat="1" ht="17.25" customHeight="1" x14ac:dyDescent="0.2">
      <c r="A36" s="51">
        <v>2</v>
      </c>
      <c r="B36" s="100" t="s">
        <v>77</v>
      </c>
      <c r="C36" s="101"/>
      <c r="D36" s="101"/>
      <c r="E36" s="101"/>
      <c r="F36" s="101"/>
      <c r="G36" s="101"/>
      <c r="H36" s="52"/>
      <c r="I36" s="10">
        <f>I40+I43+I42+I41+I44+I39+I47+I46+I45+I37+I38</f>
        <v>25593.157889736845</v>
      </c>
      <c r="J36" s="10">
        <f t="shared" ref="J36:Q36" si="14">J40+J43+J42+J41+J44+J39+J47+J46+J45+J37+J38</f>
        <v>4050</v>
      </c>
      <c r="K36" s="10">
        <f t="shared" si="14"/>
        <v>29643.157889736845</v>
      </c>
      <c r="L36" s="10">
        <f t="shared" si="14"/>
        <v>25593.15789473684</v>
      </c>
      <c r="M36" s="10">
        <f t="shared" si="14"/>
        <v>4050</v>
      </c>
      <c r="N36" s="10">
        <f t="shared" si="14"/>
        <v>29643.157894736843</v>
      </c>
      <c r="O36" s="10">
        <f t="shared" si="14"/>
        <v>25593.15789473684</v>
      </c>
      <c r="P36" s="10">
        <f t="shared" si="14"/>
        <v>4050</v>
      </c>
      <c r="Q36" s="10">
        <f t="shared" si="14"/>
        <v>29643.157894736843</v>
      </c>
    </row>
    <row r="37" spans="1:19" s="62" customFormat="1" ht="33" customHeight="1" x14ac:dyDescent="0.2">
      <c r="A37" s="53" t="s">
        <v>78</v>
      </c>
      <c r="B37" s="54" t="s">
        <v>79</v>
      </c>
      <c r="C37" s="55" t="s">
        <v>19</v>
      </c>
      <c r="D37" s="55" t="s">
        <v>39</v>
      </c>
      <c r="E37" s="55" t="s">
        <v>40</v>
      </c>
      <c r="F37" s="7" t="s">
        <v>80</v>
      </c>
      <c r="G37" s="53" t="s">
        <v>33</v>
      </c>
      <c r="H37" s="7" t="s">
        <v>81</v>
      </c>
      <c r="I37" s="88">
        <f>J37*100/95*5/100-0.000001</f>
        <v>147.36842005263159</v>
      </c>
      <c r="J37" s="56">
        <v>2800</v>
      </c>
      <c r="K37" s="57">
        <f>I37+J37</f>
        <v>2947.3684200526318</v>
      </c>
      <c r="L37" s="56">
        <f t="shared" ref="L37:L38" si="15">M37*100/95*5/100</f>
        <v>147.36842105263159</v>
      </c>
      <c r="M37" s="56">
        <v>2800</v>
      </c>
      <c r="N37" s="58">
        <f>L37+M37</f>
        <v>2947.3684210526317</v>
      </c>
      <c r="O37" s="15">
        <f t="shared" ref="O37:O38" si="16">P37*100/95*5/100</f>
        <v>147.36842105263159</v>
      </c>
      <c r="P37" s="15">
        <v>2800</v>
      </c>
      <c r="Q37" s="59">
        <f t="shared" ref="Q37:Q38" si="17">O37+P37</f>
        <v>2947.3684210526317</v>
      </c>
      <c r="R37" s="60"/>
      <c r="S37" s="61"/>
    </row>
    <row r="38" spans="1:19" s="62" customFormat="1" ht="51.75" customHeight="1" x14ac:dyDescent="0.2">
      <c r="A38" s="53" t="s">
        <v>82</v>
      </c>
      <c r="B38" s="54" t="s">
        <v>83</v>
      </c>
      <c r="C38" s="55" t="s">
        <v>19</v>
      </c>
      <c r="D38" s="55" t="s">
        <v>39</v>
      </c>
      <c r="E38" s="55" t="s">
        <v>40</v>
      </c>
      <c r="F38" s="7" t="s">
        <v>84</v>
      </c>
      <c r="G38" s="53" t="s">
        <v>33</v>
      </c>
      <c r="H38" s="7" t="s">
        <v>85</v>
      </c>
      <c r="I38" s="88">
        <f>J38*100/95*5/100-0.000004</f>
        <v>65.78946968421053</v>
      </c>
      <c r="J38" s="56">
        <v>1250</v>
      </c>
      <c r="K38" s="57">
        <f>I38+J38</f>
        <v>1315.7894696842104</v>
      </c>
      <c r="L38" s="56">
        <f t="shared" si="15"/>
        <v>65.789473684210535</v>
      </c>
      <c r="M38" s="56">
        <v>1250</v>
      </c>
      <c r="N38" s="58">
        <f>L38+M38</f>
        <v>1315.7894736842106</v>
      </c>
      <c r="O38" s="15">
        <f t="shared" si="16"/>
        <v>65.789473684210535</v>
      </c>
      <c r="P38" s="15">
        <v>1250</v>
      </c>
      <c r="Q38" s="59">
        <f t="shared" si="17"/>
        <v>1315.7894736842106</v>
      </c>
      <c r="R38" s="60"/>
      <c r="S38" s="61"/>
    </row>
    <row r="39" spans="1:19" s="3" customFormat="1" ht="33.75" customHeight="1" x14ac:dyDescent="0.2">
      <c r="A39" s="51" t="s">
        <v>86</v>
      </c>
      <c r="B39" s="63" t="s">
        <v>87</v>
      </c>
      <c r="C39" s="64" t="s">
        <v>19</v>
      </c>
      <c r="D39" s="64" t="s">
        <v>39</v>
      </c>
      <c r="E39" s="64" t="s">
        <v>40</v>
      </c>
      <c r="F39" s="64" t="s">
        <v>88</v>
      </c>
      <c r="G39" s="64" t="s">
        <v>89</v>
      </c>
      <c r="H39" s="65"/>
      <c r="I39" s="66">
        <v>250</v>
      </c>
      <c r="J39" s="66">
        <v>0</v>
      </c>
      <c r="K39" s="66">
        <f t="shared" ref="K39:K47" si="18">SUM(I39:J39)</f>
        <v>250</v>
      </c>
      <c r="L39" s="66">
        <v>250</v>
      </c>
      <c r="M39" s="66">
        <v>0</v>
      </c>
      <c r="N39" s="66">
        <f t="shared" ref="N39:N47" si="19">SUM(L39:M39)</f>
        <v>250</v>
      </c>
      <c r="O39" s="67">
        <v>250</v>
      </c>
      <c r="P39" s="67">
        <v>0</v>
      </c>
      <c r="Q39" s="66">
        <f t="shared" ref="Q39:Q47" si="20">SUM(O39:P39)</f>
        <v>250</v>
      </c>
    </row>
    <row r="40" spans="1:19" s="3" customFormat="1" ht="30.75" customHeight="1" x14ac:dyDescent="0.2">
      <c r="A40" s="51" t="s">
        <v>90</v>
      </c>
      <c r="B40" s="68" t="s">
        <v>91</v>
      </c>
      <c r="C40" s="65" t="s">
        <v>19</v>
      </c>
      <c r="D40" s="65" t="s">
        <v>39</v>
      </c>
      <c r="E40" s="65" t="s">
        <v>40</v>
      </c>
      <c r="F40" s="65" t="s">
        <v>92</v>
      </c>
      <c r="G40" s="65" t="s">
        <v>89</v>
      </c>
      <c r="H40" s="65"/>
      <c r="I40" s="66">
        <v>350</v>
      </c>
      <c r="J40" s="66">
        <v>0</v>
      </c>
      <c r="K40" s="66">
        <f t="shared" si="18"/>
        <v>350</v>
      </c>
      <c r="L40" s="66">
        <v>350</v>
      </c>
      <c r="M40" s="66">
        <v>0</v>
      </c>
      <c r="N40" s="66">
        <f t="shared" si="19"/>
        <v>350</v>
      </c>
      <c r="O40" s="67">
        <v>350</v>
      </c>
      <c r="P40" s="67">
        <v>0</v>
      </c>
      <c r="Q40" s="66">
        <f t="shared" si="20"/>
        <v>350</v>
      </c>
    </row>
    <row r="41" spans="1:19" s="3" customFormat="1" ht="18.75" customHeight="1" x14ac:dyDescent="0.2">
      <c r="A41" s="51" t="s">
        <v>93</v>
      </c>
      <c r="B41" s="69" t="s">
        <v>94</v>
      </c>
      <c r="C41" s="65" t="s">
        <v>19</v>
      </c>
      <c r="D41" s="65" t="s">
        <v>39</v>
      </c>
      <c r="E41" s="65" t="s">
        <v>40</v>
      </c>
      <c r="F41" s="65" t="s">
        <v>95</v>
      </c>
      <c r="G41" s="65" t="s">
        <v>96</v>
      </c>
      <c r="H41" s="65"/>
      <c r="I41" s="66">
        <v>430</v>
      </c>
      <c r="J41" s="66">
        <v>0</v>
      </c>
      <c r="K41" s="66">
        <f t="shared" si="18"/>
        <v>430</v>
      </c>
      <c r="L41" s="66">
        <v>230</v>
      </c>
      <c r="M41" s="66">
        <v>0</v>
      </c>
      <c r="N41" s="66">
        <f t="shared" si="19"/>
        <v>230</v>
      </c>
      <c r="O41" s="67">
        <v>230</v>
      </c>
      <c r="P41" s="67">
        <v>0</v>
      </c>
      <c r="Q41" s="66">
        <f t="shared" si="20"/>
        <v>230</v>
      </c>
    </row>
    <row r="42" spans="1:19" s="3" customFormat="1" ht="33" customHeight="1" x14ac:dyDescent="0.2">
      <c r="A42" s="51" t="s">
        <v>97</v>
      </c>
      <c r="B42" s="70" t="s">
        <v>98</v>
      </c>
      <c r="C42" s="65" t="s">
        <v>19</v>
      </c>
      <c r="D42" s="65" t="s">
        <v>39</v>
      </c>
      <c r="E42" s="65" t="s">
        <v>40</v>
      </c>
      <c r="F42" s="65" t="s">
        <v>99</v>
      </c>
      <c r="G42" s="65" t="s">
        <v>100</v>
      </c>
      <c r="H42" s="65"/>
      <c r="I42" s="66">
        <v>150</v>
      </c>
      <c r="J42" s="66">
        <v>0</v>
      </c>
      <c r="K42" s="66">
        <f t="shared" si="18"/>
        <v>150</v>
      </c>
      <c r="L42" s="66">
        <v>350</v>
      </c>
      <c r="M42" s="66">
        <v>0</v>
      </c>
      <c r="N42" s="66">
        <f t="shared" si="19"/>
        <v>350</v>
      </c>
      <c r="O42" s="67">
        <v>350</v>
      </c>
      <c r="P42" s="67">
        <v>0</v>
      </c>
      <c r="Q42" s="66">
        <f t="shared" si="20"/>
        <v>350</v>
      </c>
    </row>
    <row r="43" spans="1:19" s="3" customFormat="1" ht="33.75" customHeight="1" x14ac:dyDescent="0.2">
      <c r="A43" s="51" t="s">
        <v>101</v>
      </c>
      <c r="B43" s="68" t="s">
        <v>102</v>
      </c>
      <c r="C43" s="65" t="s">
        <v>19</v>
      </c>
      <c r="D43" s="65" t="s">
        <v>39</v>
      </c>
      <c r="E43" s="65" t="s">
        <v>40</v>
      </c>
      <c r="F43" s="53" t="s">
        <v>103</v>
      </c>
      <c r="G43" s="65" t="s">
        <v>89</v>
      </c>
      <c r="H43" s="65"/>
      <c r="I43" s="66">
        <v>350</v>
      </c>
      <c r="J43" s="66">
        <v>0</v>
      </c>
      <c r="K43" s="66">
        <f t="shared" si="18"/>
        <v>350</v>
      </c>
      <c r="L43" s="66">
        <v>350</v>
      </c>
      <c r="M43" s="66">
        <v>0</v>
      </c>
      <c r="N43" s="66">
        <f t="shared" si="19"/>
        <v>350</v>
      </c>
      <c r="O43" s="67">
        <v>350</v>
      </c>
      <c r="P43" s="67">
        <v>0</v>
      </c>
      <c r="Q43" s="66">
        <f t="shared" si="20"/>
        <v>350</v>
      </c>
    </row>
    <row r="44" spans="1:19" s="3" customFormat="1" ht="66.75" customHeight="1" x14ac:dyDescent="0.2">
      <c r="A44" s="51" t="s">
        <v>104</v>
      </c>
      <c r="B44" s="68" t="s">
        <v>105</v>
      </c>
      <c r="C44" s="65" t="s">
        <v>19</v>
      </c>
      <c r="D44" s="65" t="s">
        <v>39</v>
      </c>
      <c r="E44" s="65" t="s">
        <v>40</v>
      </c>
      <c r="F44" s="53" t="s">
        <v>106</v>
      </c>
      <c r="G44" s="65" t="s">
        <v>89</v>
      </c>
      <c r="H44" s="65"/>
      <c r="I44" s="66">
        <v>550</v>
      </c>
      <c r="J44" s="66">
        <v>0</v>
      </c>
      <c r="K44" s="66">
        <f t="shared" si="18"/>
        <v>550</v>
      </c>
      <c r="L44" s="66">
        <v>550</v>
      </c>
      <c r="M44" s="66">
        <v>0</v>
      </c>
      <c r="N44" s="66">
        <f t="shared" si="19"/>
        <v>550</v>
      </c>
      <c r="O44" s="67">
        <v>550</v>
      </c>
      <c r="P44" s="67">
        <v>0</v>
      </c>
      <c r="Q44" s="66">
        <f t="shared" si="20"/>
        <v>550</v>
      </c>
    </row>
    <row r="45" spans="1:19" s="3" customFormat="1" ht="63.75" customHeight="1" x14ac:dyDescent="0.2">
      <c r="A45" s="71" t="s">
        <v>107</v>
      </c>
      <c r="B45" s="72" t="s">
        <v>108</v>
      </c>
      <c r="C45" s="65" t="s">
        <v>19</v>
      </c>
      <c r="D45" s="65" t="s">
        <v>39</v>
      </c>
      <c r="E45" s="65" t="s">
        <v>40</v>
      </c>
      <c r="F45" s="53" t="s">
        <v>106</v>
      </c>
      <c r="G45" s="65" t="s">
        <v>89</v>
      </c>
      <c r="H45" s="65"/>
      <c r="I45" s="66">
        <v>6000</v>
      </c>
      <c r="J45" s="66">
        <v>0</v>
      </c>
      <c r="K45" s="66">
        <f t="shared" si="18"/>
        <v>6000</v>
      </c>
      <c r="L45" s="66">
        <v>6000</v>
      </c>
      <c r="M45" s="66"/>
      <c r="N45" s="66">
        <f t="shared" si="19"/>
        <v>6000</v>
      </c>
      <c r="O45" s="67">
        <v>6000</v>
      </c>
      <c r="P45" s="67"/>
      <c r="Q45" s="66">
        <f t="shared" si="20"/>
        <v>6000</v>
      </c>
    </row>
    <row r="46" spans="1:19" s="3" customFormat="1" ht="33.75" customHeight="1" x14ac:dyDescent="0.2">
      <c r="A46" s="51" t="s">
        <v>109</v>
      </c>
      <c r="B46" s="73" t="s">
        <v>110</v>
      </c>
      <c r="C46" s="65" t="s">
        <v>19</v>
      </c>
      <c r="D46" s="65" t="s">
        <v>39</v>
      </c>
      <c r="E46" s="65" t="s">
        <v>40</v>
      </c>
      <c r="F46" s="53" t="s">
        <v>111</v>
      </c>
      <c r="G46" s="65" t="s">
        <v>89</v>
      </c>
      <c r="H46" s="65"/>
      <c r="I46" s="66">
        <v>12500</v>
      </c>
      <c r="J46" s="66">
        <v>0</v>
      </c>
      <c r="K46" s="66">
        <f t="shared" si="18"/>
        <v>12500</v>
      </c>
      <c r="L46" s="66">
        <v>12500</v>
      </c>
      <c r="M46" s="66">
        <v>0</v>
      </c>
      <c r="N46" s="66">
        <f t="shared" si="19"/>
        <v>12500</v>
      </c>
      <c r="O46" s="67">
        <v>12500</v>
      </c>
      <c r="P46" s="67">
        <v>0</v>
      </c>
      <c r="Q46" s="66">
        <f t="shared" si="20"/>
        <v>12500</v>
      </c>
    </row>
    <row r="47" spans="1:19" s="3" customFormat="1" ht="33.75" customHeight="1" x14ac:dyDescent="0.2">
      <c r="A47" s="51" t="s">
        <v>112</v>
      </c>
      <c r="B47" s="72" t="s">
        <v>113</v>
      </c>
      <c r="C47" s="65" t="s">
        <v>19</v>
      </c>
      <c r="D47" s="65" t="s">
        <v>39</v>
      </c>
      <c r="E47" s="65" t="s">
        <v>40</v>
      </c>
      <c r="F47" s="53" t="s">
        <v>114</v>
      </c>
      <c r="G47" s="65" t="s">
        <v>89</v>
      </c>
      <c r="H47" s="65"/>
      <c r="I47" s="66">
        <v>4800</v>
      </c>
      <c r="J47" s="66">
        <v>0</v>
      </c>
      <c r="K47" s="66">
        <f t="shared" si="18"/>
        <v>4800</v>
      </c>
      <c r="L47" s="66">
        <v>4800</v>
      </c>
      <c r="M47" s="66">
        <v>0</v>
      </c>
      <c r="N47" s="66">
        <f t="shared" si="19"/>
        <v>4800</v>
      </c>
      <c r="O47" s="67">
        <v>4800</v>
      </c>
      <c r="P47" s="67">
        <v>0</v>
      </c>
      <c r="Q47" s="66">
        <f t="shared" si="20"/>
        <v>4800</v>
      </c>
    </row>
    <row r="48" spans="1:19" s="3" customFormat="1" ht="18.75" customHeight="1" x14ac:dyDescent="0.2">
      <c r="A48" s="51">
        <v>3</v>
      </c>
      <c r="B48" s="102" t="s">
        <v>115</v>
      </c>
      <c r="C48" s="102"/>
      <c r="D48" s="102"/>
      <c r="E48" s="102"/>
      <c r="F48" s="102"/>
      <c r="G48" s="103"/>
      <c r="H48" s="74"/>
      <c r="I48" s="75">
        <f>I49</f>
        <v>2200</v>
      </c>
      <c r="J48" s="75">
        <f t="shared" ref="J48:Q48" si="21">J49</f>
        <v>0</v>
      </c>
      <c r="K48" s="75">
        <f t="shared" si="21"/>
        <v>2200</v>
      </c>
      <c r="L48" s="75">
        <f t="shared" si="21"/>
        <v>2200</v>
      </c>
      <c r="M48" s="75">
        <f t="shared" si="21"/>
        <v>0</v>
      </c>
      <c r="N48" s="75">
        <f t="shared" si="21"/>
        <v>2200</v>
      </c>
      <c r="O48" s="75">
        <f t="shared" si="21"/>
        <v>2200</v>
      </c>
      <c r="P48" s="75">
        <f t="shared" si="21"/>
        <v>0</v>
      </c>
      <c r="Q48" s="75">
        <f t="shared" si="21"/>
        <v>2200</v>
      </c>
    </row>
    <row r="49" spans="1:17" s="3" customFormat="1" ht="34.5" customHeight="1" x14ac:dyDescent="0.2">
      <c r="A49" s="51" t="s">
        <v>116</v>
      </c>
      <c r="B49" s="76" t="s">
        <v>117</v>
      </c>
      <c r="C49" s="77" t="s">
        <v>19</v>
      </c>
      <c r="D49" s="77" t="s">
        <v>39</v>
      </c>
      <c r="E49" s="77" t="s">
        <v>40</v>
      </c>
      <c r="F49" s="77" t="s">
        <v>118</v>
      </c>
      <c r="G49" s="77">
        <v>611</v>
      </c>
      <c r="H49" s="65"/>
      <c r="I49" s="66">
        <f>'[1]Бюджет ВОРД '!AE75</f>
        <v>2200</v>
      </c>
      <c r="J49" s="66">
        <v>0</v>
      </c>
      <c r="K49" s="66">
        <f>SUM(I49:J49)</f>
        <v>2200</v>
      </c>
      <c r="L49" s="66">
        <f>'[1]Бюджет ВОРД '!BA75</f>
        <v>2200</v>
      </c>
      <c r="M49" s="66">
        <v>0</v>
      </c>
      <c r="N49" s="66">
        <f>SUM(L49:M49)</f>
        <v>2200</v>
      </c>
      <c r="O49" s="67">
        <f>'[1]Бюджет ВОРД '!BP75</f>
        <v>2200</v>
      </c>
      <c r="P49" s="67">
        <v>0</v>
      </c>
      <c r="Q49" s="66">
        <f>SUM(O49:P49)</f>
        <v>2200</v>
      </c>
    </row>
    <row r="50" spans="1:17" s="3" customFormat="1" x14ac:dyDescent="0.2">
      <c r="A50" s="51"/>
      <c r="B50" s="89" t="s">
        <v>119</v>
      </c>
      <c r="C50" s="90"/>
      <c r="D50" s="78"/>
      <c r="E50" s="78"/>
      <c r="F50" s="78"/>
      <c r="G50" s="78"/>
      <c r="H50" s="79"/>
      <c r="I50" s="75">
        <f t="shared" ref="I50:Q50" si="22">I48+I36+I4</f>
        <v>71158.399888673579</v>
      </c>
      <c r="J50" s="75">
        <f t="shared" si="22"/>
        <v>369548</v>
      </c>
      <c r="K50" s="75">
        <f t="shared" si="22"/>
        <v>440706.39988867356</v>
      </c>
      <c r="L50" s="75">
        <f t="shared" si="22"/>
        <v>150946.18086124404</v>
      </c>
      <c r="M50" s="75">
        <f t="shared" si="22"/>
        <v>561014.1</v>
      </c>
      <c r="N50" s="75">
        <f t="shared" si="22"/>
        <v>711960.28086124407</v>
      </c>
      <c r="O50" s="75">
        <f t="shared" si="22"/>
        <v>35647.847368421048</v>
      </c>
      <c r="P50" s="75">
        <f t="shared" si="22"/>
        <v>153289.1</v>
      </c>
      <c r="Q50" s="75">
        <f t="shared" si="22"/>
        <v>188936.94736842107</v>
      </c>
    </row>
    <row r="52" spans="1:17" s="3" customFormat="1" x14ac:dyDescent="0.2">
      <c r="A52" s="1"/>
      <c r="B52" s="80"/>
      <c r="C52" s="81"/>
      <c r="D52" s="81"/>
      <c r="E52" s="81"/>
      <c r="F52" s="81"/>
      <c r="G52" s="81"/>
      <c r="H52" s="82"/>
      <c r="I52" s="83"/>
      <c r="J52" s="84"/>
      <c r="K52" s="84"/>
      <c r="L52" s="84"/>
      <c r="M52" s="84"/>
      <c r="N52" s="2"/>
      <c r="O52" s="2"/>
      <c r="P52" s="2"/>
      <c r="Q52" s="2"/>
    </row>
    <row r="53" spans="1:17" s="3" customFormat="1" x14ac:dyDescent="0.2">
      <c r="A53" s="1"/>
      <c r="B53" s="82"/>
      <c r="C53" s="85"/>
      <c r="D53" s="85"/>
      <c r="E53" s="85"/>
      <c r="F53" s="85"/>
      <c r="G53" s="85"/>
      <c r="H53" s="82"/>
      <c r="I53" s="84"/>
      <c r="J53" s="84"/>
      <c r="K53" s="84"/>
      <c r="L53" s="84"/>
      <c r="M53" s="84"/>
      <c r="N53" s="2"/>
      <c r="O53" s="2"/>
      <c r="P53" s="2"/>
      <c r="Q53" s="2"/>
    </row>
  </sheetData>
  <mergeCells count="24">
    <mergeCell ref="B1:N1"/>
    <mergeCell ref="A2:A3"/>
    <mergeCell ref="B2:B3"/>
    <mergeCell ref="C2:G2"/>
    <mergeCell ref="I2:K2"/>
    <mergeCell ref="L2:N2"/>
    <mergeCell ref="O2:Q2"/>
    <mergeCell ref="B4:G4"/>
    <mergeCell ref="A5:A10"/>
    <mergeCell ref="H5:H10"/>
    <mergeCell ref="A11:A15"/>
    <mergeCell ref="H11:H15"/>
    <mergeCell ref="B50:C50"/>
    <mergeCell ref="A16:A18"/>
    <mergeCell ref="H16:H18"/>
    <mergeCell ref="A19:A25"/>
    <mergeCell ref="H19:H25"/>
    <mergeCell ref="A26:A27"/>
    <mergeCell ref="H26:H27"/>
    <mergeCell ref="A28:A31"/>
    <mergeCell ref="A32:A34"/>
    <mergeCell ref="H32:H33"/>
    <mergeCell ref="B36:G36"/>
    <mergeCell ref="B48:G48"/>
  </mergeCells>
  <printOptions horizontalCentered="1"/>
  <pageMargins left="0.7" right="0.7" top="0.75" bottom="0.75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Нац проект</vt:lpstr>
      <vt:lpstr>'Нац проект'!Заголовки_для_печати</vt:lpstr>
      <vt:lpstr>'Нац проект'!Область_печати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Musya</dc:creator>
  <cp:lastModifiedBy>MagomedAli</cp:lastModifiedBy>
  <cp:lastPrinted>2021-02-26T08:22:54Z</cp:lastPrinted>
  <dcterms:created xsi:type="dcterms:W3CDTF">2021-02-02T09:12:02Z</dcterms:created>
  <dcterms:modified xsi:type="dcterms:W3CDTF">2021-03-29T10:03:31Z</dcterms:modified>
</cp:coreProperties>
</file>